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90" yWindow="15" windowWidth="10755" windowHeight="9915" tabRatio="832" firstSheet="2" activeTab="10"/>
  </bookViews>
  <sheets>
    <sheet name="Caharge_Pédagogique" sheetId="28" state="hidden" r:id="rId1"/>
    <sheet name="Emploi du temps_enseignants" sheetId="14" state="hidden" r:id="rId2"/>
    <sheet name="L3MET" sheetId="17" r:id="rId3"/>
    <sheet name="L3CM" sheetId="18" r:id="rId4"/>
    <sheet name="L3ENRG" sheetId="19" r:id="rId5"/>
    <sheet name="M1MET" sheetId="20" r:id="rId6"/>
    <sheet name="M1CM" sheetId="21" r:id="rId7"/>
    <sheet name="M1ENRG" sheetId="22" r:id="rId8"/>
    <sheet name="M2MET" sheetId="23" r:id="rId9"/>
    <sheet name="M2CM" sheetId="24" r:id="rId10"/>
    <sheet name="M2ENRG" sheetId="25" r:id="rId11"/>
    <sheet name="Affectation_S1" sheetId="33" state="hidden" r:id="rId12"/>
    <sheet name="Affectation_S2" sheetId="34" state="hidden" r:id="rId13"/>
    <sheet name="TOUT_MODULES" sheetId="29" state="hidden" r:id="rId14"/>
    <sheet name="Charge Enseignants" sheetId="36" state="hidden" r:id="rId15"/>
    <sheet name="Occupation Salle" sheetId="38" state="hidden" r:id="rId16"/>
    <sheet name="Planning_Global" sheetId="39" state="hidden" r:id="rId17"/>
    <sheet name="Surveillance_Enseignant" sheetId="42" state="hidden" r:id="rId18"/>
  </sheets>
  <definedNames>
    <definedName name="_xlnm._FilterDatabase" localSheetId="11" hidden="1">Affectation_S1!$AP$8:$AP$12</definedName>
    <definedName name="_xlnm._FilterDatabase" localSheetId="16" hidden="1">Planning_Global!#REF!</definedName>
    <definedName name="A.ALIOUALI">Affectation_S1!$AP$8:$AZ$8</definedName>
    <definedName name="A.BEGAR">Affectation_S1!$AP$36:$AZ$36</definedName>
    <definedName name="A.BENARAFAOUI">Affectation_S1!$AP$48:$AZ$48</definedName>
    <definedName name="A.BENCHABANE">Affectation_S1!$AP$52:$AZ$52</definedName>
    <definedName name="A.BOUHDJAR">Affectation_S1!$AP$68:$AZ$68</definedName>
    <definedName name="A.BOULEGROUNE">Affectation_S1!$AP$72:$AZ$72</definedName>
    <definedName name="A.LABED">Affectation_S1!$AP$136:$AZ$136</definedName>
    <definedName name="A.LAKROUNE">Affectation_S1!$AP$140:$AZ$140</definedName>
    <definedName name="A.M.BENMACHICHE">Affectation_S1!$AP$56:$AZ$56</definedName>
    <definedName name="A.MOUMMI">Affectation_S1!$AP$168:$AZ$168</definedName>
    <definedName name="A.Saadoune">Affectation_S1!$D$204:$AM$204</definedName>
    <definedName name="AAA">Caharge_Pédagogique!$AB$10:$AB$16</definedName>
    <definedName name="ABR_Enseignants">'Emploi du temps_enseignants'!$O$7:$O$87</definedName>
    <definedName name="Aff_A.ALIOUALI" localSheetId="12">#REF!</definedName>
    <definedName name="Aff_A.ALIOUALI" localSheetId="17">#REF!</definedName>
    <definedName name="Aff_A.ALIOUALI">#REF!</definedName>
    <definedName name="Aff_M.N.AMRANE" localSheetId="12">#REF!</definedName>
    <definedName name="Aff_M.N.AMRANE" localSheetId="17">#REF!</definedName>
    <definedName name="Aff_M.N.AMRANE">#REF!</definedName>
    <definedName name="Aff_Ped">Affectation_S1!$AO$8:$AZ$216</definedName>
    <definedName name="Aff_Z.ALMI" localSheetId="12">#REF!</definedName>
    <definedName name="Aff_Z.ALMI" localSheetId="17">#REF!</definedName>
    <definedName name="Aff_Z.ALMI">#REF!</definedName>
    <definedName name="B.GUERIRA">Affectation_S1!$AP$124:$AZ$124</definedName>
    <definedName name="B.NINE">Affectation_S1!$AP$176:$AZ$176</definedName>
    <definedName name="C.DERFOUF">Affectation_S1!$AP$100:$AZ$100</definedName>
    <definedName name="C.MAHBOUB">Affectation_S1!$AP$148:$AZ$148</definedName>
    <definedName name="Chadli">Affectation_S1!$AP$208:$AZ$208</definedName>
    <definedName name="Charge_S1">Caharge_Pédagogique!$C$10:$C$13</definedName>
    <definedName name="Charge_S2">Caharge_Pédagogique!$C$15:$C$19</definedName>
    <definedName name="Compteur">Surveillance_Enseignant!$C$10:$C$23,Surveillance_Enseignant!$E$10,Surveillance_Enseignant!$E$11,Surveillance_Enseignant!$E$12,Surveillance_Enseignant!$E$13,Surveillance_Enseignant!$E$14,Surveillance_Enseignant!$E$15,Surveillance_Enseignant!$E$16,Surveillance_Enseignant!$E$17,Surveillance_Enseignant!$E$18,Surveillance_Enseignant!$E$19,Surveillance_Enseignant!$E$20,Surveillance_Enseignant!$E$21,Surveillance_Enseignant!$E$22,Surveillance_Enseignant!$E$23</definedName>
    <definedName name="D.MOHAMDI">Affectation_S1!$AP$164:$AZ$164</definedName>
    <definedName name="_xlnm.Extract" localSheetId="11">Affectation_S1!$AR$40</definedName>
    <definedName name="F.CHABANE">Affectation_S1!$AP$84:$AZ$84</definedName>
    <definedName name="F.CHOUIA">Affectation_S1!$AP$96:$AZ$96</definedName>
    <definedName name="F.Z.LEMMADI">Affectation_S1!$AP$144:$AZ$144</definedName>
    <definedName name="Global">Affectation_S1!$AS$8:$AZ$216</definedName>
    <definedName name="H.BENTRAH">Affectation_S1!$AP$64:$AZ$64</definedName>
    <definedName name="H.DJEMAI">Affectation_S1!$AP$112:$AZ$112</definedName>
    <definedName name="Impression_Affectation">Caharge_Pédagogique!$A$2:$H$35</definedName>
    <definedName name="Jeudi_1AM">Planning_Global!$D$5:$F$34</definedName>
    <definedName name="Jeudi_1PM">Planning_Global!$I$5:$K$34</definedName>
    <definedName name="Jeudi_2AM">Planning_Global!$D$175:$F$204</definedName>
    <definedName name="Jeudi_2PM">Planning_Global!$I$175:$K$204</definedName>
    <definedName name="K.AOUES">Affectation_S1!$AP$20:$AZ$20</definedName>
    <definedName name="K.KERBAB">Affectation_S1!$AP$132:$AZ$132</definedName>
    <definedName name="K.MEFTAH">Affectation_S1!$AP$156:$AZ$156</definedName>
    <definedName name="K.OUANNES">Affectation_S1!$AP$180:$AZ$180</definedName>
    <definedName name="L.BACI">Affectation_S1!$AP$32:$AZ$32</definedName>
    <definedName name="L.SEDIRA">Affectation_S1!$AP$184:$AZ$184</definedName>
    <definedName name="Lundi_AM">Planning_Global!$D$73:$F$102</definedName>
    <definedName name="Lundi_PM">Planning_Global!$I$73:$K$102</definedName>
    <definedName name="M.ATHMANI">Affectation_S1!$AP$24:$AZ$24</definedName>
    <definedName name="M.BENMACHICHE">Affectation_S1!$AP$60:$AZ$60</definedName>
    <definedName name="M.DJELLAB">Affectation_S1!$AP$108:$AZ$108</definedName>
    <definedName name="M.HECINI">Affectation_S1!$AP$128:$AZ$128</definedName>
    <definedName name="M.N.AMRANE">Affectation_S1!$AP$16:$AZ$16</definedName>
    <definedName name="M.S.CHEBBAH">Affectation_S1!$AP$88:$AZ$88</definedName>
    <definedName name="M.ZELLOUF">Affectation_S1!$AP$192:$AZ$192</definedName>
    <definedName name="M.ZIDANI">Affectation_S1!$AP$196:$AZ$196</definedName>
    <definedName name="Mardi_AM">Planning_Global!$D$107:$F$136</definedName>
    <definedName name="Mardi_PM">Planning_Global!$I$107:$K$136</definedName>
    <definedName name="Mercredi_AM">Planning_Global!$D$141:$F$170</definedName>
    <definedName name="Mercredi_PM">Planning_Global!$I$141:$K$170</definedName>
    <definedName name="N.BELGHAR">Affectation_S1!$AP$40:$AZ$40</definedName>
    <definedName name="N.BOULTIF">Affectation_S1!$AP$76:$AZ$76</definedName>
    <definedName name="N.CHOUCHANE">Affectation_S1!$AP$92:$AZ$92</definedName>
    <definedName name="N.Djaalal">Affectation_S1!$D$200:$AM$200</definedName>
    <definedName name="N.DRIAS">Affectation_S1!$AP$120:$AZ$120</definedName>
    <definedName name="N.MOUMMI">Affectation_S1!$AP$172:$AZ$172</definedName>
    <definedName name="N.TARFA">Affectation_S1!$AP$188:$AZ$188</definedName>
    <definedName name="R.ATHMANI">Affectation_S1!$AP$28:$AZ$28</definedName>
    <definedName name="S.BENSAADA">Affectation_S1!$AP$44:$AZ$44</definedName>
    <definedName name="S.MESSAOUDI">Affectation_S1!$AP$160:$AZ$160</definedName>
    <definedName name="S_01">Affectation_S1!$AO$12:$AU$216</definedName>
    <definedName name="S1_M1CM" localSheetId="12">Affectation_S2!#REF!</definedName>
    <definedName name="S1_M1CM">Affectation_S1!$T$224:$T$238</definedName>
    <definedName name="S1_M1ENRG" localSheetId="12">Affectation_S2!#REF!</definedName>
    <definedName name="S1_M1ENRG">Affectation_S1!$X$224:$X$238</definedName>
    <definedName name="S1_M1MET" localSheetId="12">Affectation_S2!#REF!</definedName>
    <definedName name="S1_M1MET">Affectation_S1!$P$224:$P$238</definedName>
    <definedName name="S1M1CM" localSheetId="12">#REF!</definedName>
    <definedName name="S1M1CM" localSheetId="17">#REF!</definedName>
    <definedName name="S1M1CM">#REF!</definedName>
    <definedName name="S1M1ENRG" localSheetId="12">#REF!</definedName>
    <definedName name="S1M1ENRG" localSheetId="17">#REF!</definedName>
    <definedName name="S1M1ENRG">#REF!</definedName>
    <definedName name="S1M1MET" localSheetId="12">#REF!</definedName>
    <definedName name="S1M1MET" localSheetId="17">#REF!</definedName>
    <definedName name="S1M1MET">#REF!</definedName>
    <definedName name="S2_M1CM">Affectation_S2!$T$224:$T$238</definedName>
    <definedName name="S2_M1ENRG">Affectation_S2!$X$224:$X$238</definedName>
    <definedName name="S2_M1MET">Affectation_S2!$P$224:$P$238</definedName>
    <definedName name="S2M1CM" localSheetId="12">#REF!</definedName>
    <definedName name="S2M1CM" localSheetId="17">#REF!</definedName>
    <definedName name="S2M1CM">#REF!</definedName>
    <definedName name="S2M1ENRG" localSheetId="12">#REF!</definedName>
    <definedName name="S2M1ENRG" localSheetId="17">#REF!</definedName>
    <definedName name="S2M1ENRG">#REF!</definedName>
    <definedName name="S2M1MET" localSheetId="12">#REF!</definedName>
    <definedName name="S2M1MET" localSheetId="17">#REF!</definedName>
    <definedName name="S2M1MET">#REF!</definedName>
    <definedName name="S3_M2CM" localSheetId="12">Affectation_S2!$AF$224:$AF$238</definedName>
    <definedName name="S3_M2CM">Affectation_S1!$AF$224:$AF$238</definedName>
    <definedName name="S3_M2ENRG" localSheetId="12">Affectation_S2!$AJ$224:$AJ$238</definedName>
    <definedName name="S3_M2ENRG">Affectation_S1!$AJ$224:$AJ$238</definedName>
    <definedName name="S3_M2MET" localSheetId="12">Affectation_S2!#REF!</definedName>
    <definedName name="S3_M2MET">Affectation_S1!$AB$224:$AB$238</definedName>
    <definedName name="S3M2CM" localSheetId="12">#REF!</definedName>
    <definedName name="S3M2CM" localSheetId="17">#REF!</definedName>
    <definedName name="S3M2CM">#REF!</definedName>
    <definedName name="S3M2ENRG" localSheetId="12">#REF!</definedName>
    <definedName name="S3M2ENRG" localSheetId="17">#REF!</definedName>
    <definedName name="S3M2ENRG">#REF!</definedName>
    <definedName name="S3M2MET" localSheetId="12">#REF!</definedName>
    <definedName name="S3M2MET" localSheetId="17">#REF!</definedName>
    <definedName name="S3M2MET">#REF!</definedName>
    <definedName name="S5_L3CM" localSheetId="12">Affectation_S2!#REF!</definedName>
    <definedName name="S5_L3CM">Affectation_S1!$H$224:$H$238</definedName>
    <definedName name="S5_L3ENRG" localSheetId="12">Affectation_S2!#REF!</definedName>
    <definedName name="S5_L3ENRG">Affectation_S1!$L$224:$L$238</definedName>
    <definedName name="S5_L3MET" localSheetId="12">Affectation_S2!#REF!</definedName>
    <definedName name="S5_L3MET">Affectation_S1!$D$224:$D$238</definedName>
    <definedName name="S5L3CM" localSheetId="12">#REF!</definedName>
    <definedName name="S5L3CM" localSheetId="17">#REF!</definedName>
    <definedName name="S5L3CM">#REF!</definedName>
    <definedName name="S5L3ENRG" localSheetId="12">#REF!</definedName>
    <definedName name="S5L3ENRG" localSheetId="17">#REF!</definedName>
    <definedName name="S5L3ENRG">#REF!</definedName>
    <definedName name="S5L3MET" localSheetId="12">#REF!</definedName>
    <definedName name="S5L3MET" localSheetId="17">#REF!</definedName>
    <definedName name="S5L3MET">#REF!</definedName>
    <definedName name="S6_L3CM">Affectation_S2!$H$224:$H$238</definedName>
    <definedName name="S6_L3ENRG">Affectation_S2!$L$224:$L$238</definedName>
    <definedName name="S6_L3MET">Affectation_S2!$D$224:$D$238</definedName>
    <definedName name="S6L3CM" localSheetId="12">#REF!</definedName>
    <definedName name="S6L3CM" localSheetId="17">#REF!</definedName>
    <definedName name="S6L3CM">#REF!</definedName>
    <definedName name="S6L3ENRG" localSheetId="12">#REF!</definedName>
    <definedName name="S6L3ENRG" localSheetId="17">#REF!</definedName>
    <definedName name="S6L3ENRG">#REF!</definedName>
    <definedName name="S6L3MET" localSheetId="12">#REF!</definedName>
    <definedName name="S6L3MET" localSheetId="17">#REF!</definedName>
    <definedName name="S6L3MET">#REF!</definedName>
    <definedName name="Samedi_1AM">Planning_Global!$D$39:$F$68</definedName>
    <definedName name="Samedi_1PM">Planning_Global!$I$39:$K$68</definedName>
    <definedName name="Samedi_2AM">Planning_Global!$D$209:$F$238</definedName>
    <definedName name="Samedi_2PM">Planning_Global!$I$209:$K$238</definedName>
    <definedName name="Semestre_002">TOUT_MODULES!$H$5:$M$157</definedName>
    <definedName name="Semestre_02">TOUT_MODULES!$H$5:$L$157</definedName>
    <definedName name="Semestre_1">TOUT_MODULES!$B$5:$G$157</definedName>
    <definedName name="Semestre_2">TOUT_MODULES!$H$5:$L$157</definedName>
    <definedName name="T.DJOUDI">Affectation_S1!$AP$116:$AZ$116</definedName>
    <definedName name="T.MASRI">Affectation_S1!$AP$152:$AZ$152</definedName>
    <definedName name="Tab_affectation" localSheetId="12">#REF!</definedName>
    <definedName name="Tab_affectation" localSheetId="17">#REF!</definedName>
    <definedName name="Tab_affectation">#REF!</definedName>
    <definedName name="Tableau_Affectation_S1">Affectation_S1!$A$5:$AM$220</definedName>
    <definedName name="Tableau_affectation_S2">Affectation_S2!$A$5:$AA$220</definedName>
    <definedName name="Tableau_Index" localSheetId="12">#REF!</definedName>
    <definedName name="Tableau_Index" localSheetId="17">#REF!</definedName>
    <definedName name="Tableau_Index">#REF!</definedName>
    <definedName name="Y.DJEBLOUN">Affectation_S1!$AP$104:$AZ$104</definedName>
    <definedName name="Z.ALMI">Affectation_S1!$AP$12:$AZ$12</definedName>
    <definedName name="Z.BOUMERZOUG">Affectation_S1!$AP$80:$AZ$80</definedName>
    <definedName name="_xlnm.Print_Area" localSheetId="0">Caharge_Pédagogique!$A$2:$H$35</definedName>
    <definedName name="_xlnm.Print_Area" localSheetId="1">'Emploi du temps_enseignants'!$A$2:$G$26</definedName>
    <definedName name="_xlnm.Print_Area" localSheetId="3">L3CM!$A$1:$E$47</definedName>
    <definedName name="_xlnm.Print_Area" localSheetId="4">L3ENRG!$A$1:$E$47</definedName>
    <definedName name="_xlnm.Print_Area" localSheetId="2">L3MET!$A$1:$E$47</definedName>
    <definedName name="_xlnm.Print_Area" localSheetId="6">M1CM!$A$1:$E$53</definedName>
    <definedName name="_xlnm.Print_Area" localSheetId="7">M1ENRG!$A$1:$E$53</definedName>
    <definedName name="_xlnm.Print_Area" localSheetId="5">M1MET!$A$1:$E$47</definedName>
    <definedName name="_xlnm.Print_Area" localSheetId="9">M2CM!$A$1:$E$53</definedName>
    <definedName name="_xlnm.Print_Area" localSheetId="10">M2ENRG!$A$1:$E$53</definedName>
    <definedName name="_xlnm.Print_Area" localSheetId="8">M2MET!$A$1:$E$47</definedName>
    <definedName name="_xlnm.Print_Area" localSheetId="17">Surveillance_Enseignant!$A$1:$E$5</definedName>
  </definedNames>
  <calcPr calcId="125725" fullPrecision="0"/>
</workbook>
</file>

<file path=xl/calcChain.xml><?xml version="1.0" encoding="utf-8"?>
<calcChain xmlns="http://schemas.openxmlformats.org/spreadsheetml/2006/main">
  <c r="E23" i="42"/>
  <c r="E22"/>
  <c r="E21"/>
  <c r="E20"/>
  <c r="E19"/>
  <c r="E18"/>
  <c r="E17"/>
  <c r="E16"/>
  <c r="C23"/>
  <c r="C22"/>
  <c r="C21"/>
  <c r="C20"/>
  <c r="C19"/>
  <c r="C18"/>
  <c r="C17"/>
  <c r="C16"/>
  <c r="E15"/>
  <c r="E14"/>
  <c r="C15"/>
  <c r="C14"/>
  <c r="C13"/>
  <c r="E13"/>
  <c r="E12"/>
  <c r="E11"/>
  <c r="E10"/>
  <c r="C11"/>
  <c r="C10"/>
  <c r="E7" s="1"/>
  <c r="C12"/>
  <c r="E4"/>
  <c r="D6" i="39"/>
  <c r="E17" i="14"/>
  <c r="J79" i="39"/>
  <c r="I79"/>
  <c r="K79"/>
  <c r="J75"/>
  <c r="I75"/>
  <c r="K75"/>
  <c r="J74"/>
  <c r="I74"/>
  <c r="K74"/>
  <c r="J60"/>
  <c r="I60"/>
  <c r="K60"/>
  <c r="D21"/>
  <c r="J16"/>
  <c r="I16"/>
  <c r="K16"/>
  <c r="E235"/>
  <c r="D235"/>
  <c r="F235"/>
  <c r="E231"/>
  <c r="D231"/>
  <c r="F231"/>
  <c r="J197"/>
  <c r="I197"/>
  <c r="K197"/>
  <c r="J225"/>
  <c r="I225"/>
  <c r="K225"/>
  <c r="J221"/>
  <c r="I221"/>
  <c r="K221"/>
  <c r="E221"/>
  <c r="D221"/>
  <c r="F221"/>
  <c r="I201"/>
  <c r="K201"/>
  <c r="E201"/>
  <c r="D201"/>
  <c r="F201"/>
  <c r="E197"/>
  <c r="D197"/>
  <c r="F197"/>
  <c r="E196"/>
  <c r="D196"/>
  <c r="F196"/>
  <c r="D191"/>
  <c r="F191"/>
  <c r="I187"/>
  <c r="K187"/>
  <c r="E186"/>
  <c r="D186"/>
  <c r="F186"/>
  <c r="J181"/>
  <c r="I181"/>
  <c r="K181"/>
  <c r="D181"/>
  <c r="F181"/>
  <c r="J177"/>
  <c r="I177"/>
  <c r="K177"/>
  <c r="E176"/>
  <c r="D176"/>
  <c r="F176"/>
  <c r="J167"/>
  <c r="I167"/>
  <c r="K167"/>
  <c r="E163"/>
  <c r="D163"/>
  <c r="F163"/>
  <c r="J162"/>
  <c r="I162"/>
  <c r="K162"/>
  <c r="E162"/>
  <c r="D162"/>
  <c r="F162"/>
  <c r="D157"/>
  <c r="F157"/>
  <c r="I153"/>
  <c r="K153"/>
  <c r="D153"/>
  <c r="F153"/>
  <c r="J152"/>
  <c r="I152"/>
  <c r="K152"/>
  <c r="E147"/>
  <c r="D147"/>
  <c r="F147"/>
  <c r="E143"/>
  <c r="D143"/>
  <c r="F143"/>
  <c r="J142"/>
  <c r="I142"/>
  <c r="K142"/>
  <c r="E142"/>
  <c r="F142"/>
  <c r="J133"/>
  <c r="I133"/>
  <c r="K133"/>
  <c r="E133"/>
  <c r="D133"/>
  <c r="F133"/>
  <c r="J129"/>
  <c r="I129"/>
  <c r="K129"/>
  <c r="E129"/>
  <c r="D129"/>
  <c r="F129"/>
  <c r="E128"/>
  <c r="D128"/>
  <c r="F128"/>
  <c r="D123"/>
  <c r="F123"/>
  <c r="D119"/>
  <c r="F119"/>
  <c r="E118"/>
  <c r="D118"/>
  <c r="F118"/>
  <c r="D113"/>
  <c r="F113"/>
  <c r="E109"/>
  <c r="D109"/>
  <c r="F109"/>
  <c r="J108"/>
  <c r="I108"/>
  <c r="K108"/>
  <c r="I99"/>
  <c r="K99"/>
  <c r="J95"/>
  <c r="I95"/>
  <c r="K95"/>
  <c r="E95"/>
  <c r="D95"/>
  <c r="F95"/>
  <c r="J94"/>
  <c r="I94"/>
  <c r="K94"/>
  <c r="E94"/>
  <c r="D94"/>
  <c r="F94"/>
  <c r="D89"/>
  <c r="F89"/>
  <c r="D85"/>
  <c r="F85"/>
  <c r="E84"/>
  <c r="D84"/>
  <c r="F84"/>
  <c r="E79"/>
  <c r="D79"/>
  <c r="F79"/>
  <c r="E75"/>
  <c r="D75"/>
  <c r="F75"/>
  <c r="E74"/>
  <c r="D74"/>
  <c r="F74"/>
  <c r="I55"/>
  <c r="K55"/>
  <c r="J65"/>
  <c r="I65"/>
  <c r="K65"/>
  <c r="E61"/>
  <c r="D61"/>
  <c r="F61"/>
  <c r="E60"/>
  <c r="D60"/>
  <c r="F60"/>
  <c r="D55"/>
  <c r="F55"/>
  <c r="D51"/>
  <c r="F51"/>
  <c r="J50"/>
  <c r="I50"/>
  <c r="K50"/>
  <c r="E45"/>
  <c r="D45"/>
  <c r="F45"/>
  <c r="E41"/>
  <c r="D41"/>
  <c r="F41"/>
  <c r="E40"/>
  <c r="D40"/>
  <c r="F40"/>
  <c r="J31"/>
  <c r="I31"/>
  <c r="K31"/>
  <c r="E27"/>
  <c r="D27"/>
  <c r="F27"/>
  <c r="J26"/>
  <c r="I26"/>
  <c r="K26"/>
  <c r="F21"/>
  <c r="D17"/>
  <c r="F17"/>
  <c r="E16"/>
  <c r="D16"/>
  <c r="F16"/>
  <c r="E11"/>
  <c r="D11"/>
  <c r="F11"/>
  <c r="E7"/>
  <c r="D7"/>
  <c r="F7"/>
  <c r="E6"/>
  <c r="F6"/>
  <c r="D1" s="1"/>
  <c r="C47" i="19"/>
  <c r="C47" i="17"/>
  <c r="C24" i="28"/>
  <c r="C25"/>
  <c r="M142" i="29"/>
  <c r="M143" s="1"/>
  <c r="M144" s="1"/>
  <c r="M145" s="1"/>
  <c r="M146" s="1"/>
  <c r="M147" s="1"/>
  <c r="M148" s="1"/>
  <c r="M149" s="1"/>
  <c r="M150" s="1"/>
  <c r="M151" s="1"/>
  <c r="M152" s="1"/>
  <c r="M153" s="1"/>
  <c r="M154" s="1"/>
  <c r="M155" s="1"/>
  <c r="M156" s="1"/>
  <c r="M157" s="1"/>
  <c r="M125"/>
  <c r="M126" s="1"/>
  <c r="M127" s="1"/>
  <c r="M128" s="1"/>
  <c r="M129" s="1"/>
  <c r="M130" s="1"/>
  <c r="M131" s="1"/>
  <c r="M132" s="1"/>
  <c r="M133" s="1"/>
  <c r="M134" s="1"/>
  <c r="M135" s="1"/>
  <c r="M136" s="1"/>
  <c r="M137" s="1"/>
  <c r="M138" s="1"/>
  <c r="M139" s="1"/>
  <c r="M140" s="1"/>
  <c r="M108"/>
  <c r="M109" s="1"/>
  <c r="M110" s="1"/>
  <c r="M111" s="1"/>
  <c r="M112" s="1"/>
  <c r="M113" s="1"/>
  <c r="M114" s="1"/>
  <c r="M115" s="1"/>
  <c r="M116" s="1"/>
  <c r="M117" s="1"/>
  <c r="M118" s="1"/>
  <c r="M119" s="1"/>
  <c r="M120" s="1"/>
  <c r="M121" s="1"/>
  <c r="M122" s="1"/>
  <c r="M123" s="1"/>
  <c r="M91"/>
  <c r="M92" s="1"/>
  <c r="M93" s="1"/>
  <c r="M94" s="1"/>
  <c r="M95" s="1"/>
  <c r="M96" s="1"/>
  <c r="M97" s="1"/>
  <c r="M98" s="1"/>
  <c r="M99" s="1"/>
  <c r="M100" s="1"/>
  <c r="M101" s="1"/>
  <c r="M102" s="1"/>
  <c r="M103" s="1"/>
  <c r="M104" s="1"/>
  <c r="M105" s="1"/>
  <c r="M106" s="1"/>
  <c r="M74"/>
  <c r="M75" s="1"/>
  <c r="M76" s="1"/>
  <c r="M77" s="1"/>
  <c r="M78" s="1"/>
  <c r="M79" s="1"/>
  <c r="M80" s="1"/>
  <c r="M81" s="1"/>
  <c r="M82" s="1"/>
  <c r="M83" s="1"/>
  <c r="M84" s="1"/>
  <c r="M85" s="1"/>
  <c r="M86" s="1"/>
  <c r="M87" s="1"/>
  <c r="M88" s="1"/>
  <c r="M89" s="1"/>
  <c r="M57"/>
  <c r="M58" s="1"/>
  <c r="M59" s="1"/>
  <c r="M60" s="1"/>
  <c r="M61" s="1"/>
  <c r="M62" s="1"/>
  <c r="M63" s="1"/>
  <c r="M64" s="1"/>
  <c r="M65" s="1"/>
  <c r="M66" s="1"/>
  <c r="M67" s="1"/>
  <c r="M68" s="1"/>
  <c r="M69" s="1"/>
  <c r="M70" s="1"/>
  <c r="M71" s="1"/>
  <c r="M72" s="1"/>
  <c r="M40"/>
  <c r="M41" s="1"/>
  <c r="M42" s="1"/>
  <c r="M43" s="1"/>
  <c r="M44" s="1"/>
  <c r="M45" s="1"/>
  <c r="M46" s="1"/>
  <c r="M47" s="1"/>
  <c r="M48" s="1"/>
  <c r="M49" s="1"/>
  <c r="M50" s="1"/>
  <c r="M51" s="1"/>
  <c r="M52" s="1"/>
  <c r="M53" s="1"/>
  <c r="M54" s="1"/>
  <c r="M55" s="1"/>
  <c r="M23"/>
  <c r="M24" s="1"/>
  <c r="M25" s="1"/>
  <c r="M26" s="1"/>
  <c r="M27" s="1"/>
  <c r="M28" s="1"/>
  <c r="M29" s="1"/>
  <c r="M30" s="1"/>
  <c r="M31" s="1"/>
  <c r="M32" s="1"/>
  <c r="M33" s="1"/>
  <c r="M34" s="1"/>
  <c r="M35" s="1"/>
  <c r="M36" s="1"/>
  <c r="M37" s="1"/>
  <c r="M38" s="1"/>
  <c r="M6"/>
  <c r="M7" s="1"/>
  <c r="M8" s="1"/>
  <c r="M9" s="1"/>
  <c r="M10" s="1"/>
  <c r="M11" s="1"/>
  <c r="M12" s="1"/>
  <c r="M13" s="1"/>
  <c r="M14" s="1"/>
  <c r="M15" s="1"/>
  <c r="M16" s="1"/>
  <c r="M17" s="1"/>
  <c r="M18" s="1"/>
  <c r="M19" s="1"/>
  <c r="M20" s="1"/>
  <c r="M21" s="1"/>
  <c r="G24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23"/>
  <c r="G7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6"/>
  <c r="G143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42"/>
  <c r="G126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25"/>
  <c r="G109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08"/>
  <c r="G92"/>
  <c r="G93" s="1"/>
  <c r="G94" s="1"/>
  <c r="G95" s="1"/>
  <c r="G96" s="1"/>
  <c r="G97" s="1"/>
  <c r="G98" s="1"/>
  <c r="G99" s="1"/>
  <c r="G100" s="1"/>
  <c r="G101" s="1"/>
  <c r="G102" s="1"/>
  <c r="G103" s="1"/>
  <c r="G104" s="1"/>
  <c r="G105" s="1"/>
  <c r="G106" s="1"/>
  <c r="G91"/>
  <c r="G75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74"/>
  <c r="G4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40"/>
  <c r="G58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57"/>
  <c r="K1" i="39" l="1"/>
  <c r="E7" i="22"/>
  <c r="E7" i="21"/>
  <c r="E7" i="19"/>
  <c r="E7" i="18"/>
  <c r="F15" i="33"/>
  <c r="F15" i="34"/>
  <c r="AR41" i="33"/>
  <c r="AS41"/>
  <c r="AT41"/>
  <c r="AQ45"/>
  <c r="AR45"/>
  <c r="AS45"/>
  <c r="AT45"/>
  <c r="AQ49"/>
  <c r="AR49"/>
  <c r="AS49"/>
  <c r="AT49"/>
  <c r="AQ53"/>
  <c r="AR53"/>
  <c r="AS53"/>
  <c r="AT53"/>
  <c r="AQ57"/>
  <c r="AR57"/>
  <c r="AS57"/>
  <c r="AT57"/>
  <c r="AQ61"/>
  <c r="AR61"/>
  <c r="AS61"/>
  <c r="AT61"/>
  <c r="AQ65"/>
  <c r="AR65"/>
  <c r="AS65"/>
  <c r="AS69" s="1"/>
  <c r="AS73" s="1"/>
  <c r="AS77" s="1"/>
  <c r="AS81" s="1"/>
  <c r="AS85" s="1"/>
  <c r="AS89" s="1"/>
  <c r="AS93" s="1"/>
  <c r="AS97" s="1"/>
  <c r="AS101" s="1"/>
  <c r="AS105" s="1"/>
  <c r="AS109" s="1"/>
  <c r="AS113" s="1"/>
  <c r="AS117" s="1"/>
  <c r="AS121" s="1"/>
  <c r="AS125" s="1"/>
  <c r="AS129" s="1"/>
  <c r="AS133" s="1"/>
  <c r="AS137" s="1"/>
  <c r="AS141" s="1"/>
  <c r="AS145" s="1"/>
  <c r="AS149" s="1"/>
  <c r="AS153" s="1"/>
  <c r="AS157" s="1"/>
  <c r="AS161" s="1"/>
  <c r="AS165" s="1"/>
  <c r="AS169" s="1"/>
  <c r="AS173" s="1"/>
  <c r="AS177" s="1"/>
  <c r="AS181" s="1"/>
  <c r="AS185" s="1"/>
  <c r="AS189" s="1"/>
  <c r="AS193" s="1"/>
  <c r="AS197" s="1"/>
  <c r="AS201" s="1"/>
  <c r="AS205" s="1"/>
  <c r="AS209" s="1"/>
  <c r="AS213" s="1"/>
  <c r="AT65"/>
  <c r="AQ69"/>
  <c r="AR69"/>
  <c r="AT69"/>
  <c r="AT73" s="1"/>
  <c r="AT77" s="1"/>
  <c r="AT81" s="1"/>
  <c r="AT85" s="1"/>
  <c r="AT89" s="1"/>
  <c r="AT93" s="1"/>
  <c r="AT97" s="1"/>
  <c r="AT101" s="1"/>
  <c r="AT105" s="1"/>
  <c r="AT109" s="1"/>
  <c r="AT113" s="1"/>
  <c r="AT117" s="1"/>
  <c r="AT121" s="1"/>
  <c r="AT125" s="1"/>
  <c r="AT129" s="1"/>
  <c r="AT133" s="1"/>
  <c r="AT137" s="1"/>
  <c r="AT141" s="1"/>
  <c r="AT145" s="1"/>
  <c r="AT149" s="1"/>
  <c r="AT153" s="1"/>
  <c r="AT157" s="1"/>
  <c r="AT161" s="1"/>
  <c r="AT165" s="1"/>
  <c r="AT169" s="1"/>
  <c r="AT173" s="1"/>
  <c r="AT177" s="1"/>
  <c r="AT181" s="1"/>
  <c r="AT185" s="1"/>
  <c r="AT189" s="1"/>
  <c r="AT193" s="1"/>
  <c r="AT197" s="1"/>
  <c r="AT201" s="1"/>
  <c r="AT205" s="1"/>
  <c r="AT209" s="1"/>
  <c r="AT213" s="1"/>
  <c r="AR73"/>
  <c r="AR77" s="1"/>
  <c r="AR81" s="1"/>
  <c r="AR85" s="1"/>
  <c r="AR89" s="1"/>
  <c r="AR93" s="1"/>
  <c r="AR97" s="1"/>
  <c r="AR101" s="1"/>
  <c r="AR105" s="1"/>
  <c r="AR109" s="1"/>
  <c r="AR113" s="1"/>
  <c r="AR117" s="1"/>
  <c r="AR121" s="1"/>
  <c r="AR125" s="1"/>
  <c r="AR129" s="1"/>
  <c r="AR133" s="1"/>
  <c r="AR137" s="1"/>
  <c r="AR141" s="1"/>
  <c r="AR145" s="1"/>
  <c r="AR149" s="1"/>
  <c r="AR153" s="1"/>
  <c r="AR157" s="1"/>
  <c r="AR161" s="1"/>
  <c r="AR165" s="1"/>
  <c r="AR169" s="1"/>
  <c r="AR173" s="1"/>
  <c r="AR177" s="1"/>
  <c r="AR181" s="1"/>
  <c r="AR185" s="1"/>
  <c r="AR189" s="1"/>
  <c r="AR193" s="1"/>
  <c r="AR197" s="1"/>
  <c r="AR201" s="1"/>
  <c r="AR205" s="1"/>
  <c r="AR209" s="1"/>
  <c r="AR213" s="1"/>
  <c r="AM215" i="34"/>
  <c r="AL215"/>
  <c r="AK215"/>
  <c r="AJ215"/>
  <c r="AI215"/>
  <c r="AH215"/>
  <c r="AG215"/>
  <c r="AF215"/>
  <c r="AE215"/>
  <c r="AD215"/>
  <c r="AC215"/>
  <c r="AB215"/>
  <c r="AA215"/>
  <c r="Z215"/>
  <c r="Y215"/>
  <c r="X215"/>
  <c r="X214" s="1"/>
  <c r="W215"/>
  <c r="W214" s="1"/>
  <c r="V215"/>
  <c r="U215"/>
  <c r="U214" s="1"/>
  <c r="T215"/>
  <c r="T214" s="1"/>
  <c r="S215"/>
  <c r="R215"/>
  <c r="Q215"/>
  <c r="P215"/>
  <c r="P214" s="1"/>
  <c r="O215"/>
  <c r="O214" s="1"/>
  <c r="N215"/>
  <c r="M215"/>
  <c r="M214" s="1"/>
  <c r="L215"/>
  <c r="L214" s="1"/>
  <c r="K215"/>
  <c r="J215"/>
  <c r="I215"/>
  <c r="H215"/>
  <c r="H214" s="1"/>
  <c r="G215"/>
  <c r="G214" s="1"/>
  <c r="F215"/>
  <c r="E215"/>
  <c r="E214" s="1"/>
  <c r="D215"/>
  <c r="Z214" s="1"/>
  <c r="AM214"/>
  <c r="AL214"/>
  <c r="AK214"/>
  <c r="AJ214"/>
  <c r="AI214"/>
  <c r="AH214"/>
  <c r="AG214"/>
  <c r="AF214"/>
  <c r="AE214"/>
  <c r="AD214"/>
  <c r="AC214"/>
  <c r="AB214"/>
  <c r="Y214"/>
  <c r="V214"/>
  <c r="S214"/>
  <c r="R214"/>
  <c r="Q214"/>
  <c r="N214"/>
  <c r="K214"/>
  <c r="J214"/>
  <c r="I214"/>
  <c r="F214"/>
  <c r="AM211"/>
  <c r="AL211"/>
  <c r="AK211"/>
  <c r="AJ211"/>
  <c r="AI211"/>
  <c r="AH211"/>
  <c r="AG211"/>
  <c r="AF211"/>
  <c r="AE211"/>
  <c r="AD211"/>
  <c r="AC211"/>
  <c r="AB211"/>
  <c r="AA211"/>
  <c r="Z211"/>
  <c r="Y211"/>
  <c r="Y210" s="1"/>
  <c r="X211"/>
  <c r="X210" s="1"/>
  <c r="W211"/>
  <c r="W210" s="1"/>
  <c r="V211"/>
  <c r="U211"/>
  <c r="U210" s="1"/>
  <c r="T211"/>
  <c r="T210" s="1"/>
  <c r="S211"/>
  <c r="S210" s="1"/>
  <c r="R211"/>
  <c r="Q211"/>
  <c r="Q210" s="1"/>
  <c r="P211"/>
  <c r="P210" s="1"/>
  <c r="O211"/>
  <c r="O210" s="1"/>
  <c r="N211"/>
  <c r="M211"/>
  <c r="M210" s="1"/>
  <c r="L211"/>
  <c r="L210" s="1"/>
  <c r="K211"/>
  <c r="K210" s="1"/>
  <c r="J211"/>
  <c r="I211"/>
  <c r="I210" s="1"/>
  <c r="H211"/>
  <c r="H210" s="1"/>
  <c r="G211"/>
  <c r="G210" s="1"/>
  <c r="F211"/>
  <c r="E211"/>
  <c r="E210" s="1"/>
  <c r="D211"/>
  <c r="AM210"/>
  <c r="AL210"/>
  <c r="AK210"/>
  <c r="AJ210"/>
  <c r="AI210"/>
  <c r="AH210"/>
  <c r="AG210"/>
  <c r="AF210"/>
  <c r="AE210"/>
  <c r="AD210"/>
  <c r="AC210"/>
  <c r="AB210"/>
  <c r="Z210"/>
  <c r="V210"/>
  <c r="R210"/>
  <c r="N210"/>
  <c r="J210"/>
  <c r="F210"/>
  <c r="AM207"/>
  <c r="AL207"/>
  <c r="AK207"/>
  <c r="AJ207"/>
  <c r="AI207"/>
  <c r="AH207"/>
  <c r="AG207"/>
  <c r="AF207"/>
  <c r="AE207"/>
  <c r="AD207"/>
  <c r="AC207"/>
  <c r="AB207"/>
  <c r="AA207"/>
  <c r="Z207"/>
  <c r="Y207"/>
  <c r="X207"/>
  <c r="W207"/>
  <c r="V207"/>
  <c r="U207"/>
  <c r="T207"/>
  <c r="S207"/>
  <c r="R207"/>
  <c r="Q207"/>
  <c r="P207"/>
  <c r="O207"/>
  <c r="N207"/>
  <c r="M207"/>
  <c r="L207"/>
  <c r="K207"/>
  <c r="J207"/>
  <c r="I207"/>
  <c r="H207"/>
  <c r="G207"/>
  <c r="F207"/>
  <c r="E207"/>
  <c r="D207"/>
  <c r="AM206"/>
  <c r="AL206"/>
  <c r="AK206"/>
  <c r="AJ206"/>
  <c r="AI206"/>
  <c r="AH206"/>
  <c r="AG206"/>
  <c r="AF206"/>
  <c r="AE206"/>
  <c r="AD206"/>
  <c r="AC206"/>
  <c r="AB206"/>
  <c r="AA206"/>
  <c r="Z206"/>
  <c r="Y206"/>
  <c r="X206"/>
  <c r="W206"/>
  <c r="V206"/>
  <c r="U206"/>
  <c r="T206"/>
  <c r="S206"/>
  <c r="R206"/>
  <c r="Q206"/>
  <c r="P206"/>
  <c r="O206"/>
  <c r="N206"/>
  <c r="M206"/>
  <c r="L206"/>
  <c r="K206"/>
  <c r="J206"/>
  <c r="I206"/>
  <c r="H206"/>
  <c r="G206"/>
  <c r="F206"/>
  <c r="E206"/>
  <c r="D206"/>
  <c r="AM203"/>
  <c r="AL203"/>
  <c r="AK203"/>
  <c r="AJ203"/>
  <c r="AI203"/>
  <c r="AH203"/>
  <c r="AG203"/>
  <c r="AF203"/>
  <c r="AE203"/>
  <c r="AD203"/>
  <c r="AC203"/>
  <c r="AB203"/>
  <c r="AA203"/>
  <c r="Z203"/>
  <c r="Y203"/>
  <c r="X203"/>
  <c r="W203"/>
  <c r="V203"/>
  <c r="U203"/>
  <c r="T203"/>
  <c r="S203"/>
  <c r="R203"/>
  <c r="Q203"/>
  <c r="P203"/>
  <c r="O203"/>
  <c r="N203"/>
  <c r="M203"/>
  <c r="L203"/>
  <c r="K203"/>
  <c r="J203"/>
  <c r="I203"/>
  <c r="H203"/>
  <c r="G203"/>
  <c r="F203"/>
  <c r="E203"/>
  <c r="D203"/>
  <c r="AM202"/>
  <c r="AL202"/>
  <c r="AK202"/>
  <c r="AJ202"/>
  <c r="AI202"/>
  <c r="AH202"/>
  <c r="AG202"/>
  <c r="AF202"/>
  <c r="AE202"/>
  <c r="AD202"/>
  <c r="AC202"/>
  <c r="AB202"/>
  <c r="AA202"/>
  <c r="Z202"/>
  <c r="Y202"/>
  <c r="X202"/>
  <c r="W202"/>
  <c r="V202"/>
  <c r="U202"/>
  <c r="T202"/>
  <c r="S202"/>
  <c r="R202"/>
  <c r="Q202"/>
  <c r="P202"/>
  <c r="O202"/>
  <c r="N202"/>
  <c r="M202"/>
  <c r="L202"/>
  <c r="K202"/>
  <c r="J202"/>
  <c r="I202"/>
  <c r="H202"/>
  <c r="G202"/>
  <c r="F202"/>
  <c r="E202"/>
  <c r="D202"/>
  <c r="AM199"/>
  <c r="AL199"/>
  <c r="AK199"/>
  <c r="AJ199"/>
  <c r="AI199"/>
  <c r="AH199"/>
  <c r="AG199"/>
  <c r="AF199"/>
  <c r="AE199"/>
  <c r="AD199"/>
  <c r="AC199"/>
  <c r="AB199"/>
  <c r="AA199"/>
  <c r="Z199"/>
  <c r="Y199"/>
  <c r="X199"/>
  <c r="W199"/>
  <c r="V199"/>
  <c r="U199"/>
  <c r="T199"/>
  <c r="S199"/>
  <c r="R199"/>
  <c r="Q199"/>
  <c r="P199"/>
  <c r="O199"/>
  <c r="N199"/>
  <c r="M199"/>
  <c r="L199"/>
  <c r="K199"/>
  <c r="J199"/>
  <c r="I199"/>
  <c r="H199"/>
  <c r="G199"/>
  <c r="F199"/>
  <c r="F198" s="1"/>
  <c r="E199"/>
  <c r="D199"/>
  <c r="AM198"/>
  <c r="AL198"/>
  <c r="AK198"/>
  <c r="AJ198"/>
  <c r="AI198"/>
  <c r="AH198"/>
  <c r="AG198"/>
  <c r="AF198"/>
  <c r="AE198"/>
  <c r="AD198"/>
  <c r="AC198"/>
  <c r="AB198"/>
  <c r="AA198"/>
  <c r="Z198"/>
  <c r="Y198"/>
  <c r="X198"/>
  <c r="W198"/>
  <c r="V198"/>
  <c r="U198"/>
  <c r="T198"/>
  <c r="S198"/>
  <c r="R198"/>
  <c r="Q198"/>
  <c r="P198"/>
  <c r="O198"/>
  <c r="N198"/>
  <c r="M198"/>
  <c r="L198"/>
  <c r="K198"/>
  <c r="J198"/>
  <c r="I198"/>
  <c r="H198"/>
  <c r="E198"/>
  <c r="D198"/>
  <c r="AM195"/>
  <c r="AL195"/>
  <c r="AK195"/>
  <c r="AJ195"/>
  <c r="AI195"/>
  <c r="AH195"/>
  <c r="AG195"/>
  <c r="AF195"/>
  <c r="AE195"/>
  <c r="AD195"/>
  <c r="AC195"/>
  <c r="AB195"/>
  <c r="AA195"/>
  <c r="Z195"/>
  <c r="Y195"/>
  <c r="X195"/>
  <c r="W195"/>
  <c r="V195"/>
  <c r="U195"/>
  <c r="T195"/>
  <c r="S195"/>
  <c r="R195"/>
  <c r="Q195"/>
  <c r="P195"/>
  <c r="O195"/>
  <c r="N195"/>
  <c r="M195"/>
  <c r="L195"/>
  <c r="K195"/>
  <c r="J195"/>
  <c r="I195"/>
  <c r="H195"/>
  <c r="G195"/>
  <c r="F195"/>
  <c r="E195"/>
  <c r="D195"/>
  <c r="AM194"/>
  <c r="AL194"/>
  <c r="AK194"/>
  <c r="AJ194"/>
  <c r="AI194"/>
  <c r="AH194"/>
  <c r="AG194"/>
  <c r="AF194"/>
  <c r="AE194"/>
  <c r="AD194"/>
  <c r="AC194"/>
  <c r="AB194"/>
  <c r="AA194"/>
  <c r="Z194"/>
  <c r="Y194"/>
  <c r="X194"/>
  <c r="W194"/>
  <c r="V194"/>
  <c r="U194"/>
  <c r="T194"/>
  <c r="S194"/>
  <c r="R194"/>
  <c r="Q194"/>
  <c r="P194"/>
  <c r="O194"/>
  <c r="N194"/>
  <c r="M194"/>
  <c r="L194"/>
  <c r="K194"/>
  <c r="J194"/>
  <c r="I194"/>
  <c r="H194"/>
  <c r="G194"/>
  <c r="F194"/>
  <c r="E194"/>
  <c r="D194"/>
  <c r="AM191"/>
  <c r="AL191"/>
  <c r="AK191"/>
  <c r="AJ191"/>
  <c r="AI191"/>
  <c r="AH191"/>
  <c r="AG191"/>
  <c r="AF191"/>
  <c r="AE191"/>
  <c r="AD191"/>
  <c r="AC191"/>
  <c r="AB191"/>
  <c r="AA191"/>
  <c r="Z191"/>
  <c r="Y191"/>
  <c r="X191"/>
  <c r="W191"/>
  <c r="V191"/>
  <c r="U191"/>
  <c r="T191"/>
  <c r="S191"/>
  <c r="R191"/>
  <c r="Q191"/>
  <c r="P191"/>
  <c r="O191"/>
  <c r="N191"/>
  <c r="M191"/>
  <c r="L191"/>
  <c r="K191"/>
  <c r="J191"/>
  <c r="I191"/>
  <c r="H191"/>
  <c r="G191"/>
  <c r="F191"/>
  <c r="E191"/>
  <c r="D191"/>
  <c r="AM190"/>
  <c r="AL190"/>
  <c r="AK190"/>
  <c r="AJ190"/>
  <c r="AI190"/>
  <c r="AH190"/>
  <c r="AG190"/>
  <c r="AF190"/>
  <c r="AE190"/>
  <c r="AD190"/>
  <c r="AC190"/>
  <c r="AB190"/>
  <c r="AA190"/>
  <c r="Z190"/>
  <c r="Y190"/>
  <c r="X190"/>
  <c r="W190"/>
  <c r="V190"/>
  <c r="U190"/>
  <c r="T190"/>
  <c r="S190"/>
  <c r="R190"/>
  <c r="Q190"/>
  <c r="P190"/>
  <c r="O190"/>
  <c r="N190"/>
  <c r="M190"/>
  <c r="L190"/>
  <c r="K190"/>
  <c r="J190"/>
  <c r="I190"/>
  <c r="H190"/>
  <c r="G190"/>
  <c r="F190"/>
  <c r="E190"/>
  <c r="D190"/>
  <c r="AM187"/>
  <c r="AL187"/>
  <c r="AK187"/>
  <c r="AJ187"/>
  <c r="AI187"/>
  <c r="AH187"/>
  <c r="AG187"/>
  <c r="AF187"/>
  <c r="AE187"/>
  <c r="AD187"/>
  <c r="AC187"/>
  <c r="AB187"/>
  <c r="AA187"/>
  <c r="Z187"/>
  <c r="Y187"/>
  <c r="X187"/>
  <c r="W187"/>
  <c r="V187"/>
  <c r="U187"/>
  <c r="T187"/>
  <c r="S187"/>
  <c r="R187"/>
  <c r="Q187"/>
  <c r="P187"/>
  <c r="O187"/>
  <c r="N187"/>
  <c r="M187"/>
  <c r="L187"/>
  <c r="K187"/>
  <c r="J187"/>
  <c r="I187"/>
  <c r="H187"/>
  <c r="G187"/>
  <c r="F187"/>
  <c r="E187"/>
  <c r="D187"/>
  <c r="AM186"/>
  <c r="AL186"/>
  <c r="AK186"/>
  <c r="AJ186"/>
  <c r="AI186"/>
  <c r="AH186"/>
  <c r="AG186"/>
  <c r="AF186"/>
  <c r="AE186"/>
  <c r="AD186"/>
  <c r="AC186"/>
  <c r="AB186"/>
  <c r="AA186"/>
  <c r="Z186"/>
  <c r="Y186"/>
  <c r="X186"/>
  <c r="W186"/>
  <c r="V186"/>
  <c r="U186"/>
  <c r="T186"/>
  <c r="S186"/>
  <c r="R186"/>
  <c r="Q186"/>
  <c r="P186"/>
  <c r="O186"/>
  <c r="N186"/>
  <c r="M186"/>
  <c r="L186"/>
  <c r="K186"/>
  <c r="J186"/>
  <c r="I186"/>
  <c r="H186"/>
  <c r="G186"/>
  <c r="F186"/>
  <c r="E186"/>
  <c r="D186"/>
  <c r="AM183"/>
  <c r="AL183"/>
  <c r="AK183"/>
  <c r="AJ183"/>
  <c r="AI183"/>
  <c r="AH183"/>
  <c r="AG183"/>
  <c r="AF183"/>
  <c r="AE183"/>
  <c r="AD183"/>
  <c r="AC183"/>
  <c r="AB183"/>
  <c r="AA183"/>
  <c r="Z183"/>
  <c r="Y183"/>
  <c r="X183"/>
  <c r="W183"/>
  <c r="V183"/>
  <c r="U183"/>
  <c r="T183"/>
  <c r="S183"/>
  <c r="R183"/>
  <c r="Q183"/>
  <c r="P183"/>
  <c r="O183"/>
  <c r="N183"/>
  <c r="M183"/>
  <c r="L183"/>
  <c r="K183"/>
  <c r="J183"/>
  <c r="I183"/>
  <c r="H183"/>
  <c r="G183"/>
  <c r="F183"/>
  <c r="E183"/>
  <c r="D183"/>
  <c r="AM182"/>
  <c r="AL182"/>
  <c r="AK182"/>
  <c r="AJ182"/>
  <c r="AI182"/>
  <c r="AH182"/>
  <c r="AG182"/>
  <c r="AF182"/>
  <c r="AE182"/>
  <c r="AD182"/>
  <c r="AC182"/>
  <c r="AB182"/>
  <c r="AA182"/>
  <c r="Z182"/>
  <c r="Y182"/>
  <c r="X182"/>
  <c r="W182"/>
  <c r="V182"/>
  <c r="U182"/>
  <c r="T182"/>
  <c r="S182"/>
  <c r="R182"/>
  <c r="Q182"/>
  <c r="P182"/>
  <c r="O182"/>
  <c r="N182"/>
  <c r="M182"/>
  <c r="L182"/>
  <c r="K182"/>
  <c r="J182"/>
  <c r="I182"/>
  <c r="H182"/>
  <c r="G182"/>
  <c r="F182"/>
  <c r="E182"/>
  <c r="D182"/>
  <c r="AM179"/>
  <c r="AL179"/>
  <c r="AK179"/>
  <c r="AJ179"/>
  <c r="AI179"/>
  <c r="AH179"/>
  <c r="AG179"/>
  <c r="AF179"/>
  <c r="AE179"/>
  <c r="AD179"/>
  <c r="AC179"/>
  <c r="AB179"/>
  <c r="AA179"/>
  <c r="Z179"/>
  <c r="Y179"/>
  <c r="X179"/>
  <c r="W179"/>
  <c r="V179"/>
  <c r="U179"/>
  <c r="T179"/>
  <c r="S179"/>
  <c r="R179"/>
  <c r="Q179"/>
  <c r="P179"/>
  <c r="O179"/>
  <c r="N179"/>
  <c r="M179"/>
  <c r="L179"/>
  <c r="K179"/>
  <c r="J179"/>
  <c r="I179"/>
  <c r="H179"/>
  <c r="G179"/>
  <c r="F179"/>
  <c r="E179"/>
  <c r="D179"/>
  <c r="AM178"/>
  <c r="AL178"/>
  <c r="AK178"/>
  <c r="AJ178"/>
  <c r="AI178"/>
  <c r="AH178"/>
  <c r="AG178"/>
  <c r="AF178"/>
  <c r="AE178"/>
  <c r="AD178"/>
  <c r="AC178"/>
  <c r="AB178"/>
  <c r="AA178"/>
  <c r="Z178"/>
  <c r="Y178"/>
  <c r="X178"/>
  <c r="W178"/>
  <c r="V178"/>
  <c r="U178"/>
  <c r="T178"/>
  <c r="S178"/>
  <c r="R178"/>
  <c r="Q178"/>
  <c r="P178"/>
  <c r="O178"/>
  <c r="N178"/>
  <c r="M178"/>
  <c r="L178"/>
  <c r="K178"/>
  <c r="J178"/>
  <c r="I178"/>
  <c r="H178"/>
  <c r="G178"/>
  <c r="F178"/>
  <c r="E178"/>
  <c r="D178"/>
  <c r="AM175"/>
  <c r="AL175"/>
  <c r="AK175"/>
  <c r="AJ175"/>
  <c r="AI175"/>
  <c r="AH175"/>
  <c r="AG175"/>
  <c r="AF175"/>
  <c r="AE175"/>
  <c r="AD175"/>
  <c r="AC175"/>
  <c r="AB175"/>
  <c r="AA175"/>
  <c r="Z175"/>
  <c r="Y175"/>
  <c r="X175"/>
  <c r="W175"/>
  <c r="V175"/>
  <c r="U175"/>
  <c r="T175"/>
  <c r="S175"/>
  <c r="R175"/>
  <c r="Q175"/>
  <c r="P175"/>
  <c r="O175"/>
  <c r="N175"/>
  <c r="M175"/>
  <c r="L175"/>
  <c r="K175"/>
  <c r="J175"/>
  <c r="I175"/>
  <c r="H175"/>
  <c r="G175"/>
  <c r="F175"/>
  <c r="E175"/>
  <c r="D175"/>
  <c r="AM174"/>
  <c r="AL174"/>
  <c r="AK174"/>
  <c r="AJ174"/>
  <c r="AI174"/>
  <c r="AH174"/>
  <c r="AG174"/>
  <c r="AF174"/>
  <c r="AE174"/>
  <c r="AD174"/>
  <c r="AC174"/>
  <c r="AB174"/>
  <c r="AA174"/>
  <c r="Z174"/>
  <c r="Y174"/>
  <c r="X174"/>
  <c r="W174"/>
  <c r="V174"/>
  <c r="U174"/>
  <c r="T174"/>
  <c r="S174"/>
  <c r="R174"/>
  <c r="Q174"/>
  <c r="P174"/>
  <c r="O174"/>
  <c r="N174"/>
  <c r="M174"/>
  <c r="L174"/>
  <c r="K174"/>
  <c r="J174"/>
  <c r="I174"/>
  <c r="H174"/>
  <c r="G174"/>
  <c r="F174"/>
  <c r="E174"/>
  <c r="D174"/>
  <c r="AM171"/>
  <c r="AL171"/>
  <c r="AK171"/>
  <c r="AJ171"/>
  <c r="AI171"/>
  <c r="AH171"/>
  <c r="AG171"/>
  <c r="AF171"/>
  <c r="AE171"/>
  <c r="AD171"/>
  <c r="AC171"/>
  <c r="AB171"/>
  <c r="AA171"/>
  <c r="Z171"/>
  <c r="Y171"/>
  <c r="X171"/>
  <c r="W171"/>
  <c r="V171"/>
  <c r="U171"/>
  <c r="T171"/>
  <c r="S171"/>
  <c r="R171"/>
  <c r="Q171"/>
  <c r="P171"/>
  <c r="O171"/>
  <c r="N171"/>
  <c r="M171"/>
  <c r="L171"/>
  <c r="K171"/>
  <c r="J171"/>
  <c r="I171"/>
  <c r="H171"/>
  <c r="G171"/>
  <c r="F171"/>
  <c r="E171"/>
  <c r="D171"/>
  <c r="AM170"/>
  <c r="AL170"/>
  <c r="AK170"/>
  <c r="AJ170"/>
  <c r="AI170"/>
  <c r="AH170"/>
  <c r="AG170"/>
  <c r="AF170"/>
  <c r="AE170"/>
  <c r="AD170"/>
  <c r="AC170"/>
  <c r="AB170"/>
  <c r="AA170"/>
  <c r="Z170"/>
  <c r="Y170"/>
  <c r="X170"/>
  <c r="W170"/>
  <c r="V170"/>
  <c r="U170"/>
  <c r="T170"/>
  <c r="S170"/>
  <c r="R170"/>
  <c r="Q170"/>
  <c r="P170"/>
  <c r="O170"/>
  <c r="N170"/>
  <c r="M170"/>
  <c r="L170"/>
  <c r="K170"/>
  <c r="J170"/>
  <c r="I170"/>
  <c r="H170"/>
  <c r="G170"/>
  <c r="F170"/>
  <c r="E170"/>
  <c r="D170"/>
  <c r="AM167"/>
  <c r="AL167"/>
  <c r="AK167"/>
  <c r="AJ167"/>
  <c r="AI167"/>
  <c r="AH167"/>
  <c r="AG167"/>
  <c r="AF167"/>
  <c r="AE167"/>
  <c r="AD167"/>
  <c r="AC167"/>
  <c r="AB167"/>
  <c r="AA167"/>
  <c r="Z167"/>
  <c r="Y167"/>
  <c r="X167"/>
  <c r="W167"/>
  <c r="V167"/>
  <c r="U167"/>
  <c r="T167"/>
  <c r="S167"/>
  <c r="R167"/>
  <c r="Q167"/>
  <c r="P167"/>
  <c r="O167"/>
  <c r="N167"/>
  <c r="M167"/>
  <c r="L167"/>
  <c r="K167"/>
  <c r="J167"/>
  <c r="I167"/>
  <c r="H167"/>
  <c r="G167"/>
  <c r="F167"/>
  <c r="E167"/>
  <c r="D167"/>
  <c r="AM166"/>
  <c r="AL166"/>
  <c r="AK166"/>
  <c r="AJ166"/>
  <c r="AI166"/>
  <c r="AH166"/>
  <c r="AG166"/>
  <c r="AF166"/>
  <c r="AE166"/>
  <c r="AD166"/>
  <c r="AC166"/>
  <c r="AB166"/>
  <c r="AA166"/>
  <c r="Z166"/>
  <c r="Y166"/>
  <c r="X166"/>
  <c r="W166"/>
  <c r="V166"/>
  <c r="U166"/>
  <c r="T166"/>
  <c r="S166"/>
  <c r="R166"/>
  <c r="Q166"/>
  <c r="P166"/>
  <c r="O166"/>
  <c r="N166"/>
  <c r="M166"/>
  <c r="L166"/>
  <c r="K166"/>
  <c r="J166"/>
  <c r="I166"/>
  <c r="H166"/>
  <c r="G166"/>
  <c r="F166"/>
  <c r="E166"/>
  <c r="D166"/>
  <c r="AM163"/>
  <c r="AL163"/>
  <c r="AK163"/>
  <c r="AJ163"/>
  <c r="AI163"/>
  <c r="AH163"/>
  <c r="AG163"/>
  <c r="AF163"/>
  <c r="AE163"/>
  <c r="AD163"/>
  <c r="AC163"/>
  <c r="AB163"/>
  <c r="AA163"/>
  <c r="Z163"/>
  <c r="Y163"/>
  <c r="X163"/>
  <c r="W163"/>
  <c r="V163"/>
  <c r="U163"/>
  <c r="T163"/>
  <c r="S163"/>
  <c r="R163"/>
  <c r="Q163"/>
  <c r="P163"/>
  <c r="O163"/>
  <c r="N163"/>
  <c r="M163"/>
  <c r="L163"/>
  <c r="K163"/>
  <c r="J163"/>
  <c r="I163"/>
  <c r="H163"/>
  <c r="G163"/>
  <c r="F163"/>
  <c r="E163"/>
  <c r="D163"/>
  <c r="AM162"/>
  <c r="AL162"/>
  <c r="AK162"/>
  <c r="AJ162"/>
  <c r="AI162"/>
  <c r="AH162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F162"/>
  <c r="E162"/>
  <c r="D162"/>
  <c r="AM159"/>
  <c r="AL159"/>
  <c r="AK159"/>
  <c r="AJ159"/>
  <c r="AI159"/>
  <c r="AH159"/>
  <c r="AG159"/>
  <c r="AF159"/>
  <c r="AE159"/>
  <c r="AD159"/>
  <c r="AC159"/>
  <c r="AB159"/>
  <c r="AA159"/>
  <c r="Z159"/>
  <c r="Y159"/>
  <c r="X159"/>
  <c r="W159"/>
  <c r="V159"/>
  <c r="U159"/>
  <c r="T159"/>
  <c r="S159"/>
  <c r="R159"/>
  <c r="Q159"/>
  <c r="P159"/>
  <c r="O159"/>
  <c r="N159"/>
  <c r="M159"/>
  <c r="L159"/>
  <c r="K159"/>
  <c r="J159"/>
  <c r="I159"/>
  <c r="H159"/>
  <c r="G159"/>
  <c r="F159"/>
  <c r="E159"/>
  <c r="D159"/>
  <c r="AM158"/>
  <c r="AL158"/>
  <c r="AK158"/>
  <c r="AJ158"/>
  <c r="AI158"/>
  <c r="AH158"/>
  <c r="AG158"/>
  <c r="AF158"/>
  <c r="AE158"/>
  <c r="AD158"/>
  <c r="AC158"/>
  <c r="AB158"/>
  <c r="AA158"/>
  <c r="Z158"/>
  <c r="Y158"/>
  <c r="X158"/>
  <c r="W158"/>
  <c r="V158"/>
  <c r="U158"/>
  <c r="T158"/>
  <c r="S158"/>
  <c r="R158"/>
  <c r="Q158"/>
  <c r="P158"/>
  <c r="O158"/>
  <c r="N158"/>
  <c r="M158"/>
  <c r="L158"/>
  <c r="K158"/>
  <c r="J158"/>
  <c r="I158"/>
  <c r="H158"/>
  <c r="G158"/>
  <c r="F158"/>
  <c r="E158"/>
  <c r="D158"/>
  <c r="AM155"/>
  <c r="AL155"/>
  <c r="AK155"/>
  <c r="AJ155"/>
  <c r="AI155"/>
  <c r="AH155"/>
  <c r="AG155"/>
  <c r="AF155"/>
  <c r="AE155"/>
  <c r="AD155"/>
  <c r="AC155"/>
  <c r="AB155"/>
  <c r="AA155"/>
  <c r="Z155"/>
  <c r="Y155"/>
  <c r="X155"/>
  <c r="W155"/>
  <c r="V155"/>
  <c r="U155"/>
  <c r="T155"/>
  <c r="S155"/>
  <c r="R155"/>
  <c r="Q155"/>
  <c r="P155"/>
  <c r="O155"/>
  <c r="N155"/>
  <c r="M155"/>
  <c r="L155"/>
  <c r="K155"/>
  <c r="J155"/>
  <c r="I155"/>
  <c r="H155"/>
  <c r="G155"/>
  <c r="F155"/>
  <c r="E155"/>
  <c r="D155"/>
  <c r="AM154"/>
  <c r="AL154"/>
  <c r="AK154"/>
  <c r="AJ154"/>
  <c r="AI154"/>
  <c r="AH154"/>
  <c r="AG154"/>
  <c r="AF154"/>
  <c r="AE154"/>
  <c r="AD154"/>
  <c r="AC154"/>
  <c r="AB154"/>
  <c r="AA154"/>
  <c r="Z154"/>
  <c r="Y154"/>
  <c r="X154"/>
  <c r="W154"/>
  <c r="V154"/>
  <c r="U154"/>
  <c r="T154"/>
  <c r="S154"/>
  <c r="R154"/>
  <c r="Q154"/>
  <c r="P154"/>
  <c r="O154"/>
  <c r="N154"/>
  <c r="M154"/>
  <c r="L154"/>
  <c r="K154"/>
  <c r="J154"/>
  <c r="I154"/>
  <c r="H154"/>
  <c r="G154"/>
  <c r="F154"/>
  <c r="E154"/>
  <c r="D154"/>
  <c r="AM151"/>
  <c r="AL151"/>
  <c r="AK151"/>
  <c r="AJ151"/>
  <c r="AI151"/>
  <c r="AH151"/>
  <c r="AG151"/>
  <c r="AF151"/>
  <c r="AE151"/>
  <c r="AD151"/>
  <c r="AC151"/>
  <c r="AB151"/>
  <c r="AA151"/>
  <c r="Z151"/>
  <c r="Y151"/>
  <c r="X151"/>
  <c r="W151"/>
  <c r="V151"/>
  <c r="U151"/>
  <c r="T151"/>
  <c r="S151"/>
  <c r="R151"/>
  <c r="Q151"/>
  <c r="P151"/>
  <c r="O151"/>
  <c r="N151"/>
  <c r="M151"/>
  <c r="L151"/>
  <c r="K151"/>
  <c r="J151"/>
  <c r="I151"/>
  <c r="H151"/>
  <c r="G151"/>
  <c r="F151"/>
  <c r="E151"/>
  <c r="D151"/>
  <c r="AM150"/>
  <c r="AL150"/>
  <c r="AK150"/>
  <c r="AJ150"/>
  <c r="AI150"/>
  <c r="AH150"/>
  <c r="AG150"/>
  <c r="AF150"/>
  <c r="AE150"/>
  <c r="AD150"/>
  <c r="AC150"/>
  <c r="AB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I150"/>
  <c r="H150"/>
  <c r="G150"/>
  <c r="F150"/>
  <c r="E150"/>
  <c r="D150"/>
  <c r="AM147"/>
  <c r="AL147"/>
  <c r="AK147"/>
  <c r="AJ147"/>
  <c r="AI147"/>
  <c r="AH147"/>
  <c r="AG147"/>
  <c r="AF147"/>
  <c r="AE147"/>
  <c r="AD147"/>
  <c r="AC147"/>
  <c r="AB147"/>
  <c r="AA147"/>
  <c r="Z147"/>
  <c r="Y147"/>
  <c r="X147"/>
  <c r="W147"/>
  <c r="V147"/>
  <c r="U147"/>
  <c r="T147"/>
  <c r="S147"/>
  <c r="R147"/>
  <c r="Q147"/>
  <c r="P147"/>
  <c r="O147"/>
  <c r="N147"/>
  <c r="M147"/>
  <c r="L147"/>
  <c r="K147"/>
  <c r="J147"/>
  <c r="I147"/>
  <c r="H147"/>
  <c r="G147"/>
  <c r="F147"/>
  <c r="E147"/>
  <c r="D147"/>
  <c r="AM146"/>
  <c r="AL146"/>
  <c r="AK146"/>
  <c r="AJ146"/>
  <c r="AI146"/>
  <c r="AH146"/>
  <c r="AG146"/>
  <c r="AF146"/>
  <c r="AE146"/>
  <c r="AD146"/>
  <c r="AC146"/>
  <c r="AB146"/>
  <c r="AA146"/>
  <c r="Z146"/>
  <c r="Y146"/>
  <c r="X146"/>
  <c r="W146"/>
  <c r="V146"/>
  <c r="U146"/>
  <c r="T146"/>
  <c r="S146"/>
  <c r="R146"/>
  <c r="Q146"/>
  <c r="P146"/>
  <c r="O146"/>
  <c r="N146"/>
  <c r="M146"/>
  <c r="L146"/>
  <c r="K146"/>
  <c r="J146"/>
  <c r="I146"/>
  <c r="H146"/>
  <c r="G146"/>
  <c r="F146"/>
  <c r="E146"/>
  <c r="D146"/>
  <c r="AM143"/>
  <c r="AL143"/>
  <c r="AK143"/>
  <c r="AJ143"/>
  <c r="AI143"/>
  <c r="AH143"/>
  <c r="AG143"/>
  <c r="AF143"/>
  <c r="AE143"/>
  <c r="AD143"/>
  <c r="AC143"/>
  <c r="AB143"/>
  <c r="AA143"/>
  <c r="Z143"/>
  <c r="Y143"/>
  <c r="X143"/>
  <c r="W143"/>
  <c r="V143"/>
  <c r="U143"/>
  <c r="T143"/>
  <c r="S143"/>
  <c r="R143"/>
  <c r="Q143"/>
  <c r="P143"/>
  <c r="O143"/>
  <c r="N143"/>
  <c r="M143"/>
  <c r="L143"/>
  <c r="K143"/>
  <c r="J143"/>
  <c r="I143"/>
  <c r="H143"/>
  <c r="G143"/>
  <c r="F143"/>
  <c r="E143"/>
  <c r="D143"/>
  <c r="AM142"/>
  <c r="AL142"/>
  <c r="AK142"/>
  <c r="AJ142"/>
  <c r="AI142"/>
  <c r="AH142"/>
  <c r="AG142"/>
  <c r="AF142"/>
  <c r="AE142"/>
  <c r="AD142"/>
  <c r="AC142"/>
  <c r="AB142"/>
  <c r="AA142"/>
  <c r="Z142"/>
  <c r="Y142"/>
  <c r="X142"/>
  <c r="W142"/>
  <c r="V142"/>
  <c r="U142"/>
  <c r="T142"/>
  <c r="S142"/>
  <c r="R142"/>
  <c r="Q142"/>
  <c r="P142"/>
  <c r="O142"/>
  <c r="N142"/>
  <c r="M142"/>
  <c r="L142"/>
  <c r="K142"/>
  <c r="J142"/>
  <c r="I142"/>
  <c r="H142"/>
  <c r="G142"/>
  <c r="F142"/>
  <c r="E142"/>
  <c r="D142"/>
  <c r="AM139"/>
  <c r="AL139"/>
  <c r="AK139"/>
  <c r="AJ139"/>
  <c r="AI139"/>
  <c r="AH139"/>
  <c r="AG139"/>
  <c r="AF139"/>
  <c r="AE139"/>
  <c r="AD139"/>
  <c r="AC139"/>
  <c r="AB139"/>
  <c r="AA139"/>
  <c r="Z139"/>
  <c r="Y139"/>
  <c r="X139"/>
  <c r="W139"/>
  <c r="V139"/>
  <c r="U139"/>
  <c r="T139"/>
  <c r="S139"/>
  <c r="R139"/>
  <c r="Q139"/>
  <c r="P139"/>
  <c r="O139"/>
  <c r="N139"/>
  <c r="M139"/>
  <c r="L139"/>
  <c r="K139"/>
  <c r="J139"/>
  <c r="I139"/>
  <c r="H139"/>
  <c r="G139"/>
  <c r="F139"/>
  <c r="E139"/>
  <c r="D139"/>
  <c r="AM138"/>
  <c r="AL138"/>
  <c r="AK138"/>
  <c r="AJ138"/>
  <c r="AI138"/>
  <c r="AH138"/>
  <c r="AG138"/>
  <c r="AF138"/>
  <c r="AE138"/>
  <c r="AD138"/>
  <c r="AC138"/>
  <c r="AB138"/>
  <c r="AA138"/>
  <c r="Z138"/>
  <c r="Y138"/>
  <c r="X138"/>
  <c r="W138"/>
  <c r="V138"/>
  <c r="U138"/>
  <c r="T138"/>
  <c r="S138"/>
  <c r="R138"/>
  <c r="Q138"/>
  <c r="P138"/>
  <c r="O138"/>
  <c r="N138"/>
  <c r="M138"/>
  <c r="L138"/>
  <c r="K138"/>
  <c r="J138"/>
  <c r="I138"/>
  <c r="H138"/>
  <c r="G138"/>
  <c r="F138"/>
  <c r="E138"/>
  <c r="D138"/>
  <c r="AM135"/>
  <c r="AL135"/>
  <c r="AK135"/>
  <c r="AJ135"/>
  <c r="AI135"/>
  <c r="AH135"/>
  <c r="AG135"/>
  <c r="AF135"/>
  <c r="AE135"/>
  <c r="AD135"/>
  <c r="AC135"/>
  <c r="AB135"/>
  <c r="AA135"/>
  <c r="Z135"/>
  <c r="Y135"/>
  <c r="X135"/>
  <c r="W135"/>
  <c r="V135"/>
  <c r="U135"/>
  <c r="T135"/>
  <c r="S135"/>
  <c r="R135"/>
  <c r="Q135"/>
  <c r="P135"/>
  <c r="O135"/>
  <c r="N135"/>
  <c r="M135"/>
  <c r="L135"/>
  <c r="K135"/>
  <c r="J135"/>
  <c r="I135"/>
  <c r="H135"/>
  <c r="G135"/>
  <c r="F135"/>
  <c r="E135"/>
  <c r="D135"/>
  <c r="AM134"/>
  <c r="AL134"/>
  <c r="AK134"/>
  <c r="AJ134"/>
  <c r="AI134"/>
  <c r="AH134"/>
  <c r="AG134"/>
  <c r="AF134"/>
  <c r="AE134"/>
  <c r="AD134"/>
  <c r="AC134"/>
  <c r="AB134"/>
  <c r="AA134"/>
  <c r="Z134"/>
  <c r="Y134"/>
  <c r="X134"/>
  <c r="W134"/>
  <c r="V134"/>
  <c r="U134"/>
  <c r="T134"/>
  <c r="S134"/>
  <c r="R134"/>
  <c r="Q134"/>
  <c r="P134"/>
  <c r="O134"/>
  <c r="N134"/>
  <c r="M134"/>
  <c r="L134"/>
  <c r="K134"/>
  <c r="J134"/>
  <c r="I134"/>
  <c r="H134"/>
  <c r="G134"/>
  <c r="F134"/>
  <c r="E134"/>
  <c r="D134"/>
  <c r="AM131"/>
  <c r="AL131"/>
  <c r="AK131"/>
  <c r="AJ131"/>
  <c r="AI131"/>
  <c r="AH131"/>
  <c r="AG131"/>
  <c r="AF131"/>
  <c r="AE131"/>
  <c r="AD131"/>
  <c r="AC131"/>
  <c r="AB131"/>
  <c r="AA131"/>
  <c r="Z13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AM130"/>
  <c r="AL130"/>
  <c r="AK130"/>
  <c r="AJ130"/>
  <c r="AI130"/>
  <c r="AH130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F130"/>
  <c r="E130"/>
  <c r="D130"/>
  <c r="AM127"/>
  <c r="AL127"/>
  <c r="AK127"/>
  <c r="AJ127"/>
  <c r="AI127"/>
  <c r="AH127"/>
  <c r="AG127"/>
  <c r="AF127"/>
  <c r="AE127"/>
  <c r="AD127"/>
  <c r="AC127"/>
  <c r="AB127"/>
  <c r="AA127"/>
  <c r="Z127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AM126"/>
  <c r="AL126"/>
  <c r="AK126"/>
  <c r="AJ126"/>
  <c r="AI126"/>
  <c r="AH126"/>
  <c r="AG126"/>
  <c r="AF126"/>
  <c r="AE126"/>
  <c r="AD126"/>
  <c r="AC126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J126"/>
  <c r="I126"/>
  <c r="H126"/>
  <c r="G126"/>
  <c r="F126"/>
  <c r="E126"/>
  <c r="D126"/>
  <c r="AM123"/>
  <c r="AL123"/>
  <c r="AK123"/>
  <c r="AJ123"/>
  <c r="AI123"/>
  <c r="AH123"/>
  <c r="AG123"/>
  <c r="AF123"/>
  <c r="AE123"/>
  <c r="AD123"/>
  <c r="AC123"/>
  <c r="AB123"/>
  <c r="AA123"/>
  <c r="Z123"/>
  <c r="Y123"/>
  <c r="X123"/>
  <c r="W123"/>
  <c r="V123"/>
  <c r="U123"/>
  <c r="T123"/>
  <c r="S123"/>
  <c r="R123"/>
  <c r="Q123"/>
  <c r="P123"/>
  <c r="O123"/>
  <c r="N123"/>
  <c r="M123"/>
  <c r="L123"/>
  <c r="K123"/>
  <c r="J123"/>
  <c r="I123"/>
  <c r="H123"/>
  <c r="G123"/>
  <c r="F123"/>
  <c r="E123"/>
  <c r="D123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AM119"/>
  <c r="AL119"/>
  <c r="AK119"/>
  <c r="AJ119"/>
  <c r="AI119"/>
  <c r="AH119"/>
  <c r="AG119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D119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AL22"/>
  <c r="AJ22"/>
  <c r="AH22"/>
  <c r="AG22"/>
  <c r="AE22"/>
  <c r="AD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E15"/>
  <c r="D15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D7" i="33"/>
  <c r="D6" s="1"/>
  <c r="E7"/>
  <c r="E6" s="1"/>
  <c r="F7"/>
  <c r="F6" s="1"/>
  <c r="G7"/>
  <c r="G6" s="1"/>
  <c r="H7"/>
  <c r="H6" s="1"/>
  <c r="I7"/>
  <c r="I6" s="1"/>
  <c r="J7"/>
  <c r="J6" s="1"/>
  <c r="K7"/>
  <c r="K6" s="1"/>
  <c r="L7"/>
  <c r="M7"/>
  <c r="N7"/>
  <c r="O7"/>
  <c r="O6" s="1"/>
  <c r="P7"/>
  <c r="P6" s="1"/>
  <c r="Q7"/>
  <c r="Q6" s="1"/>
  <c r="R7"/>
  <c r="R6" s="1"/>
  <c r="S7"/>
  <c r="S6" s="1"/>
  <c r="T7"/>
  <c r="T6" s="1"/>
  <c r="U7"/>
  <c r="U6" s="1"/>
  <c r="V7"/>
  <c r="V6" s="1"/>
  <c r="W7"/>
  <c r="W6" s="1"/>
  <c r="X7"/>
  <c r="X6" s="1"/>
  <c r="Y7"/>
  <c r="Y6" s="1"/>
  <c r="Z7"/>
  <c r="Z6" s="1"/>
  <c r="AA7"/>
  <c r="AA6" s="1"/>
  <c r="AB7"/>
  <c r="AB6" s="1"/>
  <c r="AC7"/>
  <c r="AC6" s="1"/>
  <c r="AD7"/>
  <c r="AD6" s="1"/>
  <c r="AE7"/>
  <c r="AE6" s="1"/>
  <c r="AF7"/>
  <c r="AF6" s="1"/>
  <c r="AG7"/>
  <c r="AG6" s="1"/>
  <c r="AH7"/>
  <c r="AH6" s="1"/>
  <c r="AI7"/>
  <c r="AI6" s="1"/>
  <c r="AJ7"/>
  <c r="AJ6" s="1"/>
  <c r="AK7"/>
  <c r="AK6" s="1"/>
  <c r="AL7"/>
  <c r="AL6" s="1"/>
  <c r="AM7"/>
  <c r="AM6" s="1"/>
  <c r="D11"/>
  <c r="D10" s="1"/>
  <c r="E11"/>
  <c r="E10" s="1"/>
  <c r="F11"/>
  <c r="F10" s="1"/>
  <c r="G11"/>
  <c r="G10" s="1"/>
  <c r="H11"/>
  <c r="H10" s="1"/>
  <c r="I11"/>
  <c r="I10" s="1"/>
  <c r="J11"/>
  <c r="J10" s="1"/>
  <c r="K11"/>
  <c r="K10" s="1"/>
  <c r="L11"/>
  <c r="L10" s="1"/>
  <c r="M11"/>
  <c r="M10" s="1"/>
  <c r="N11"/>
  <c r="N10" s="1"/>
  <c r="O11"/>
  <c r="O10" s="1"/>
  <c r="P11"/>
  <c r="P10" s="1"/>
  <c r="Q11"/>
  <c r="Q10" s="1"/>
  <c r="R11"/>
  <c r="R10" s="1"/>
  <c r="S11"/>
  <c r="S10" s="1"/>
  <c r="T11"/>
  <c r="T10" s="1"/>
  <c r="U11"/>
  <c r="U10" s="1"/>
  <c r="V11"/>
  <c r="V10" s="1"/>
  <c r="W11"/>
  <c r="W10" s="1"/>
  <c r="X11"/>
  <c r="X10" s="1"/>
  <c r="Y11"/>
  <c r="Y10" s="1"/>
  <c r="Z11"/>
  <c r="Z10" s="1"/>
  <c r="AA11"/>
  <c r="AA10" s="1"/>
  <c r="AB11"/>
  <c r="AB10" s="1"/>
  <c r="AC11"/>
  <c r="AC10" s="1"/>
  <c r="AD11"/>
  <c r="AD10" s="1"/>
  <c r="AE11"/>
  <c r="AE10" s="1"/>
  <c r="AF11"/>
  <c r="AF10" s="1"/>
  <c r="AG11"/>
  <c r="AG10" s="1"/>
  <c r="AH11"/>
  <c r="AH10" s="1"/>
  <c r="AI11"/>
  <c r="AI10" s="1"/>
  <c r="AJ11"/>
  <c r="AJ10" s="1"/>
  <c r="AK11"/>
  <c r="AK10" s="1"/>
  <c r="AL11"/>
  <c r="AL10" s="1"/>
  <c r="AM11"/>
  <c r="AM10" s="1"/>
  <c r="F14"/>
  <c r="D15"/>
  <c r="D14" s="1"/>
  <c r="E15"/>
  <c r="G15"/>
  <c r="G14" s="1"/>
  <c r="H15"/>
  <c r="H14" s="1"/>
  <c r="I15"/>
  <c r="I14" s="1"/>
  <c r="J15"/>
  <c r="J14" s="1"/>
  <c r="K15"/>
  <c r="K14" s="1"/>
  <c r="L15"/>
  <c r="L14" s="1"/>
  <c r="M15"/>
  <c r="M14" s="1"/>
  <c r="N15"/>
  <c r="N14" s="1"/>
  <c r="O15"/>
  <c r="O14" s="1"/>
  <c r="P15"/>
  <c r="P14" s="1"/>
  <c r="Q15"/>
  <c r="Q14" s="1"/>
  <c r="R15"/>
  <c r="R14" s="1"/>
  <c r="S15"/>
  <c r="S14" s="1"/>
  <c r="T15"/>
  <c r="U15"/>
  <c r="U14" s="1"/>
  <c r="V15"/>
  <c r="V14" s="1"/>
  <c r="W15"/>
  <c r="W14" s="1"/>
  <c r="X15"/>
  <c r="Y15"/>
  <c r="Z15"/>
  <c r="Z14" s="1"/>
  <c r="AA15"/>
  <c r="AA14" s="1"/>
  <c r="AB15"/>
  <c r="AB14" s="1"/>
  <c r="AC15"/>
  <c r="AC14" s="1"/>
  <c r="AD15"/>
  <c r="AD14" s="1"/>
  <c r="AE15"/>
  <c r="AE14" s="1"/>
  <c r="AF15"/>
  <c r="AG15"/>
  <c r="AH15"/>
  <c r="AH14" s="1"/>
  <c r="AI15"/>
  <c r="AI14" s="1"/>
  <c r="AJ15"/>
  <c r="AJ14" s="1"/>
  <c r="AK15"/>
  <c r="AK14" s="1"/>
  <c r="AL15"/>
  <c r="AL14" s="1"/>
  <c r="AM15"/>
  <c r="D19"/>
  <c r="D18" s="1"/>
  <c r="E19"/>
  <c r="E18" s="1"/>
  <c r="F19"/>
  <c r="F18" s="1"/>
  <c r="G19"/>
  <c r="G18" s="1"/>
  <c r="H19"/>
  <c r="H18" s="1"/>
  <c r="I19"/>
  <c r="J19"/>
  <c r="J18" s="1"/>
  <c r="K19"/>
  <c r="K18" s="1"/>
  <c r="L19"/>
  <c r="L18" s="1"/>
  <c r="M19"/>
  <c r="M18" s="1"/>
  <c r="N19"/>
  <c r="N18" s="1"/>
  <c r="O19"/>
  <c r="O18" s="1"/>
  <c r="P19"/>
  <c r="P18" s="1"/>
  <c r="Q19"/>
  <c r="Q18" s="1"/>
  <c r="R19"/>
  <c r="R18" s="1"/>
  <c r="S19"/>
  <c r="S18" s="1"/>
  <c r="T19"/>
  <c r="T18" s="1"/>
  <c r="U19"/>
  <c r="U18" s="1"/>
  <c r="V19"/>
  <c r="V18" s="1"/>
  <c r="W19"/>
  <c r="W18" s="1"/>
  <c r="X19"/>
  <c r="Y19"/>
  <c r="Y18" s="1"/>
  <c r="Z19"/>
  <c r="Z18" s="1"/>
  <c r="AA19"/>
  <c r="AA18" s="1"/>
  <c r="AB19"/>
  <c r="AB18" s="1"/>
  <c r="AC19"/>
  <c r="AC18" s="1"/>
  <c r="AD19"/>
  <c r="AD18" s="1"/>
  <c r="AE19"/>
  <c r="AE18" s="1"/>
  <c r="AF19"/>
  <c r="AF18" s="1"/>
  <c r="AG19"/>
  <c r="AG18" s="1"/>
  <c r="AH19"/>
  <c r="AH18" s="1"/>
  <c r="AI19"/>
  <c r="AI18" s="1"/>
  <c r="AJ19"/>
  <c r="AK19"/>
  <c r="AK18" s="1"/>
  <c r="AL19"/>
  <c r="AL18" s="1"/>
  <c r="AM19"/>
  <c r="AM18" s="1"/>
  <c r="D23"/>
  <c r="D22" s="1"/>
  <c r="E23"/>
  <c r="E22" s="1"/>
  <c r="F23"/>
  <c r="F22" s="1"/>
  <c r="G23"/>
  <c r="G22" s="1"/>
  <c r="H23"/>
  <c r="H22" s="1"/>
  <c r="I23"/>
  <c r="I22" s="1"/>
  <c r="J23"/>
  <c r="J22" s="1"/>
  <c r="K23"/>
  <c r="K22" s="1"/>
  <c r="L23"/>
  <c r="L22" s="1"/>
  <c r="M23"/>
  <c r="M22" s="1"/>
  <c r="N23"/>
  <c r="N22" s="1"/>
  <c r="O23"/>
  <c r="O22" s="1"/>
  <c r="P23"/>
  <c r="Q23"/>
  <c r="R23"/>
  <c r="R22" s="1"/>
  <c r="S23"/>
  <c r="S22" s="1"/>
  <c r="T23"/>
  <c r="T22" s="1"/>
  <c r="U23"/>
  <c r="U22" s="1"/>
  <c r="V23"/>
  <c r="V22" s="1"/>
  <c r="W23"/>
  <c r="W22" s="1"/>
  <c r="X23"/>
  <c r="X22" s="1"/>
  <c r="Y23"/>
  <c r="Y22" s="1"/>
  <c r="Z23"/>
  <c r="Z22" s="1"/>
  <c r="AA23"/>
  <c r="AA22" s="1"/>
  <c r="AB23"/>
  <c r="AB22" s="1"/>
  <c r="AC23"/>
  <c r="AC22" s="1"/>
  <c r="AD23"/>
  <c r="AD22" s="1"/>
  <c r="AE23"/>
  <c r="AE22" s="1"/>
  <c r="AF23"/>
  <c r="AF22" s="1"/>
  <c r="AG23"/>
  <c r="AG22" s="1"/>
  <c r="AH23"/>
  <c r="AH22" s="1"/>
  <c r="AI23"/>
  <c r="AI22" s="1"/>
  <c r="AJ23"/>
  <c r="AJ22" s="1"/>
  <c r="AK23"/>
  <c r="AK22" s="1"/>
  <c r="AL23"/>
  <c r="AL22" s="1"/>
  <c r="AM23"/>
  <c r="AM22" s="1"/>
  <c r="D27"/>
  <c r="D26" s="1"/>
  <c r="E27"/>
  <c r="E26" s="1"/>
  <c r="F27"/>
  <c r="F26" s="1"/>
  <c r="G27"/>
  <c r="G26" s="1"/>
  <c r="H27"/>
  <c r="H26" s="1"/>
  <c r="I27"/>
  <c r="I26" s="1"/>
  <c r="J27"/>
  <c r="J26" s="1"/>
  <c r="K27"/>
  <c r="K26" s="1"/>
  <c r="L27"/>
  <c r="L26" s="1"/>
  <c r="M27"/>
  <c r="M26" s="1"/>
  <c r="N27"/>
  <c r="N26" s="1"/>
  <c r="O27"/>
  <c r="O26" s="1"/>
  <c r="P27"/>
  <c r="P26" s="1"/>
  <c r="Q27"/>
  <c r="Q26" s="1"/>
  <c r="R27"/>
  <c r="R26" s="1"/>
  <c r="S27"/>
  <c r="S26" s="1"/>
  <c r="T27"/>
  <c r="T26" s="1"/>
  <c r="U27"/>
  <c r="U26" s="1"/>
  <c r="V27"/>
  <c r="V26" s="1"/>
  <c r="W27"/>
  <c r="W26" s="1"/>
  <c r="X27"/>
  <c r="X26" s="1"/>
  <c r="Y27"/>
  <c r="Y26" s="1"/>
  <c r="Z27"/>
  <c r="Z26" s="1"/>
  <c r="AA27"/>
  <c r="AA26" s="1"/>
  <c r="AB27"/>
  <c r="AB26" s="1"/>
  <c r="AC27"/>
  <c r="AC26" s="1"/>
  <c r="AD27"/>
  <c r="AD26" s="1"/>
  <c r="AE27"/>
  <c r="AE26" s="1"/>
  <c r="AF27"/>
  <c r="AF26" s="1"/>
  <c r="AG27"/>
  <c r="AG26" s="1"/>
  <c r="AH27"/>
  <c r="AH26" s="1"/>
  <c r="AI27"/>
  <c r="AI26" s="1"/>
  <c r="AJ27"/>
  <c r="AJ26" s="1"/>
  <c r="AK27"/>
  <c r="AK26" s="1"/>
  <c r="AL27"/>
  <c r="AL26" s="1"/>
  <c r="AM27"/>
  <c r="AM26" s="1"/>
  <c r="D31"/>
  <c r="D30" s="1"/>
  <c r="E31"/>
  <c r="E30" s="1"/>
  <c r="F31"/>
  <c r="F30" s="1"/>
  <c r="G31"/>
  <c r="G30" s="1"/>
  <c r="H31"/>
  <c r="H30" s="1"/>
  <c r="I31"/>
  <c r="J31"/>
  <c r="J30" s="1"/>
  <c r="K31"/>
  <c r="K30" s="1"/>
  <c r="L31"/>
  <c r="L30" s="1"/>
  <c r="M31"/>
  <c r="M30" s="1"/>
  <c r="N31"/>
  <c r="N30" s="1"/>
  <c r="O31"/>
  <c r="O30" s="1"/>
  <c r="P31"/>
  <c r="P30" s="1"/>
  <c r="Q31"/>
  <c r="Q30" s="1"/>
  <c r="R31"/>
  <c r="R30" s="1"/>
  <c r="S31"/>
  <c r="S30" s="1"/>
  <c r="T31"/>
  <c r="T30" s="1"/>
  <c r="U31"/>
  <c r="U30" s="1"/>
  <c r="V31"/>
  <c r="V30" s="1"/>
  <c r="W31"/>
  <c r="W30" s="1"/>
  <c r="X31"/>
  <c r="X30" s="1"/>
  <c r="Y31"/>
  <c r="Y30" s="1"/>
  <c r="Z31"/>
  <c r="Z30" s="1"/>
  <c r="AA31"/>
  <c r="AA30" s="1"/>
  <c r="AB31"/>
  <c r="AB30" s="1"/>
  <c r="AC31"/>
  <c r="AC30" s="1"/>
  <c r="AD31"/>
  <c r="AD30" s="1"/>
  <c r="AE31"/>
  <c r="AE30" s="1"/>
  <c r="AF31"/>
  <c r="AG31"/>
  <c r="AG30" s="1"/>
  <c r="AH31"/>
  <c r="AH30" s="1"/>
  <c r="AI31"/>
  <c r="AI30" s="1"/>
  <c r="AJ31"/>
  <c r="AJ30" s="1"/>
  <c r="AK31"/>
  <c r="AK30" s="1"/>
  <c r="AL31"/>
  <c r="AL30" s="1"/>
  <c r="AM31"/>
  <c r="AM30" s="1"/>
  <c r="D35"/>
  <c r="D34" s="1"/>
  <c r="E35"/>
  <c r="E34" s="1"/>
  <c r="F35"/>
  <c r="F34" s="1"/>
  <c r="G35"/>
  <c r="G34" s="1"/>
  <c r="H35"/>
  <c r="H34" s="1"/>
  <c r="I35"/>
  <c r="I34" s="1"/>
  <c r="J35"/>
  <c r="J34" s="1"/>
  <c r="K35"/>
  <c r="K34" s="1"/>
  <c r="L35"/>
  <c r="L34" s="1"/>
  <c r="M35"/>
  <c r="M34" s="1"/>
  <c r="N35"/>
  <c r="N34" s="1"/>
  <c r="O35"/>
  <c r="O34" s="1"/>
  <c r="P35"/>
  <c r="Q35"/>
  <c r="R35"/>
  <c r="R34" s="1"/>
  <c r="S35"/>
  <c r="S34" s="1"/>
  <c r="T35"/>
  <c r="T34" s="1"/>
  <c r="U35"/>
  <c r="U34" s="1"/>
  <c r="V35"/>
  <c r="V34" s="1"/>
  <c r="W35"/>
  <c r="W34" s="1"/>
  <c r="X35"/>
  <c r="X34" s="1"/>
  <c r="Y35"/>
  <c r="Y34" s="1"/>
  <c r="Z35"/>
  <c r="Z34" s="1"/>
  <c r="AA35"/>
  <c r="AA34" s="1"/>
  <c r="AB35"/>
  <c r="AB34" s="1"/>
  <c r="AC35"/>
  <c r="AC34" s="1"/>
  <c r="AD35"/>
  <c r="AD34" s="1"/>
  <c r="AE35"/>
  <c r="AE34" s="1"/>
  <c r="AF35"/>
  <c r="AF34" s="1"/>
  <c r="AG35"/>
  <c r="AG34" s="1"/>
  <c r="AH35"/>
  <c r="AH34" s="1"/>
  <c r="AI35"/>
  <c r="AI34" s="1"/>
  <c r="AJ35"/>
  <c r="AJ34" s="1"/>
  <c r="AK35"/>
  <c r="AK34" s="1"/>
  <c r="AL35"/>
  <c r="AL34" s="1"/>
  <c r="AM35"/>
  <c r="AM34" s="1"/>
  <c r="D39"/>
  <c r="D38" s="1"/>
  <c r="E39"/>
  <c r="E38" s="1"/>
  <c r="F39"/>
  <c r="F38" s="1"/>
  <c r="G39"/>
  <c r="G38" s="1"/>
  <c r="H39"/>
  <c r="H38" s="1"/>
  <c r="I39"/>
  <c r="I38" s="1"/>
  <c r="J39"/>
  <c r="J38" s="1"/>
  <c r="K39"/>
  <c r="K38" s="1"/>
  <c r="L39"/>
  <c r="M39"/>
  <c r="M38" s="1"/>
  <c r="N39"/>
  <c r="N38" s="1"/>
  <c r="O39"/>
  <c r="O38" s="1"/>
  <c r="P39"/>
  <c r="P38" s="1"/>
  <c r="Q39"/>
  <c r="Q38" s="1"/>
  <c r="R39"/>
  <c r="R38" s="1"/>
  <c r="S39"/>
  <c r="S38" s="1"/>
  <c r="T39"/>
  <c r="U39"/>
  <c r="U38" s="1"/>
  <c r="V39"/>
  <c r="V38" s="1"/>
  <c r="W39"/>
  <c r="W38" s="1"/>
  <c r="X39"/>
  <c r="X38" s="1"/>
  <c r="Y39"/>
  <c r="Y38" s="1"/>
  <c r="Z39"/>
  <c r="Z38" s="1"/>
  <c r="AA39"/>
  <c r="AA38" s="1"/>
  <c r="AB39"/>
  <c r="AB38" s="1"/>
  <c r="AC39"/>
  <c r="AC38" s="1"/>
  <c r="AD39"/>
  <c r="AD38" s="1"/>
  <c r="AE39"/>
  <c r="AE38" s="1"/>
  <c r="AF39"/>
  <c r="AF38" s="1"/>
  <c r="AG39"/>
  <c r="AG38" s="1"/>
  <c r="AH39"/>
  <c r="AH38" s="1"/>
  <c r="AI39"/>
  <c r="AI38" s="1"/>
  <c r="AJ39"/>
  <c r="AJ38" s="1"/>
  <c r="AK39"/>
  <c r="AK38" s="1"/>
  <c r="AL39"/>
  <c r="AL38" s="1"/>
  <c r="AM39"/>
  <c r="AM38" s="1"/>
  <c r="D43"/>
  <c r="D42" s="1"/>
  <c r="E43"/>
  <c r="E42" s="1"/>
  <c r="F43"/>
  <c r="F42" s="1"/>
  <c r="G43"/>
  <c r="G42" s="1"/>
  <c r="H43"/>
  <c r="H42" s="1"/>
  <c r="I43"/>
  <c r="I42" s="1"/>
  <c r="J43"/>
  <c r="J42" s="1"/>
  <c r="K43"/>
  <c r="K42" s="1"/>
  <c r="L43"/>
  <c r="L42" s="1"/>
  <c r="M43"/>
  <c r="M42" s="1"/>
  <c r="N43"/>
  <c r="N42" s="1"/>
  <c r="O43"/>
  <c r="O42" s="1"/>
  <c r="P43"/>
  <c r="P42" s="1"/>
  <c r="Q43"/>
  <c r="Q42" s="1"/>
  <c r="R43"/>
  <c r="R42" s="1"/>
  <c r="S43"/>
  <c r="S42" s="1"/>
  <c r="T43"/>
  <c r="T42" s="1"/>
  <c r="U43"/>
  <c r="U42" s="1"/>
  <c r="V43"/>
  <c r="V42" s="1"/>
  <c r="W43"/>
  <c r="W42" s="1"/>
  <c r="X43"/>
  <c r="X42" s="1"/>
  <c r="Y43"/>
  <c r="Y42" s="1"/>
  <c r="Z43"/>
  <c r="Z42" s="1"/>
  <c r="AA43"/>
  <c r="AA42" s="1"/>
  <c r="AB43"/>
  <c r="AC43"/>
  <c r="AD43"/>
  <c r="AD42" s="1"/>
  <c r="AE43"/>
  <c r="AE42" s="1"/>
  <c r="AF43"/>
  <c r="AF42" s="1"/>
  <c r="AG43"/>
  <c r="AG42" s="1"/>
  <c r="AH43"/>
  <c r="AH42" s="1"/>
  <c r="AI43"/>
  <c r="AI42" s="1"/>
  <c r="AJ43"/>
  <c r="AJ42" s="1"/>
  <c r="AK43"/>
  <c r="AK42" s="1"/>
  <c r="AL43"/>
  <c r="AL42" s="1"/>
  <c r="AM43"/>
  <c r="AM42" s="1"/>
  <c r="D47"/>
  <c r="D46" s="1"/>
  <c r="E47"/>
  <c r="E46" s="1"/>
  <c r="F47"/>
  <c r="F46" s="1"/>
  <c r="G47"/>
  <c r="G46" s="1"/>
  <c r="H47"/>
  <c r="H46" s="1"/>
  <c r="I47"/>
  <c r="I46" s="1"/>
  <c r="J47"/>
  <c r="J46" s="1"/>
  <c r="K47"/>
  <c r="K46" s="1"/>
  <c r="L47"/>
  <c r="L46" s="1"/>
  <c r="M47"/>
  <c r="M46" s="1"/>
  <c r="N47"/>
  <c r="N46" s="1"/>
  <c r="O47"/>
  <c r="O46" s="1"/>
  <c r="P47"/>
  <c r="P46" s="1"/>
  <c r="Q47"/>
  <c r="Q46" s="1"/>
  <c r="R47"/>
  <c r="R46" s="1"/>
  <c r="S47"/>
  <c r="S46" s="1"/>
  <c r="T47"/>
  <c r="U47"/>
  <c r="U46" s="1"/>
  <c r="V47"/>
  <c r="V46" s="1"/>
  <c r="W47"/>
  <c r="W46" s="1"/>
  <c r="X47"/>
  <c r="X46" s="1"/>
  <c r="Y47"/>
  <c r="Y46" s="1"/>
  <c r="Z47"/>
  <c r="Z46" s="1"/>
  <c r="AA47"/>
  <c r="AA46" s="1"/>
  <c r="AB47"/>
  <c r="AB46" s="1"/>
  <c r="AC47"/>
  <c r="AC46" s="1"/>
  <c r="AD47"/>
  <c r="AD46" s="1"/>
  <c r="AE47"/>
  <c r="AE46" s="1"/>
  <c r="AF47"/>
  <c r="AF46" s="1"/>
  <c r="AG47"/>
  <c r="AG46" s="1"/>
  <c r="AH47"/>
  <c r="AH46" s="1"/>
  <c r="AI47"/>
  <c r="AI46" s="1"/>
  <c r="AJ47"/>
  <c r="AJ46" s="1"/>
  <c r="AK47"/>
  <c r="AK46" s="1"/>
  <c r="AL47"/>
  <c r="AL46" s="1"/>
  <c r="AM47"/>
  <c r="AM46" s="1"/>
  <c r="D51"/>
  <c r="D50" s="1"/>
  <c r="E51"/>
  <c r="E50" s="1"/>
  <c r="F51"/>
  <c r="F50" s="1"/>
  <c r="G51"/>
  <c r="G50" s="1"/>
  <c r="H51"/>
  <c r="H50" s="1"/>
  <c r="I51"/>
  <c r="I50" s="1"/>
  <c r="J51"/>
  <c r="J50" s="1"/>
  <c r="K51"/>
  <c r="K50" s="1"/>
  <c r="L51"/>
  <c r="L50" s="1"/>
  <c r="M51"/>
  <c r="M50" s="1"/>
  <c r="N51"/>
  <c r="N50" s="1"/>
  <c r="O51"/>
  <c r="O50" s="1"/>
  <c r="P51"/>
  <c r="P50" s="1"/>
  <c r="Q51"/>
  <c r="Q50" s="1"/>
  <c r="R51"/>
  <c r="R50" s="1"/>
  <c r="S51"/>
  <c r="S50" s="1"/>
  <c r="T51"/>
  <c r="U51"/>
  <c r="U50" s="1"/>
  <c r="V51"/>
  <c r="V50" s="1"/>
  <c r="W51"/>
  <c r="W50" s="1"/>
  <c r="X51"/>
  <c r="X50" s="1"/>
  <c r="Y51"/>
  <c r="Y50" s="1"/>
  <c r="Z51"/>
  <c r="Z50" s="1"/>
  <c r="AA51"/>
  <c r="AA50" s="1"/>
  <c r="AB51"/>
  <c r="AB50" s="1"/>
  <c r="AC51"/>
  <c r="AC50" s="1"/>
  <c r="AD51"/>
  <c r="AD50" s="1"/>
  <c r="AE51"/>
  <c r="AE50" s="1"/>
  <c r="AF51"/>
  <c r="AG51"/>
  <c r="AG50" s="1"/>
  <c r="AH51"/>
  <c r="AH50" s="1"/>
  <c r="AI51"/>
  <c r="AI50" s="1"/>
  <c r="AJ51"/>
  <c r="AJ50" s="1"/>
  <c r="AK51"/>
  <c r="AK50" s="1"/>
  <c r="AL51"/>
  <c r="AL50" s="1"/>
  <c r="AM51"/>
  <c r="AM50" s="1"/>
  <c r="D55"/>
  <c r="D54" s="1"/>
  <c r="E55"/>
  <c r="E54" s="1"/>
  <c r="F55"/>
  <c r="F54" s="1"/>
  <c r="G55"/>
  <c r="G54" s="1"/>
  <c r="H55"/>
  <c r="H54" s="1"/>
  <c r="I55"/>
  <c r="I54" s="1"/>
  <c r="J55"/>
  <c r="J54" s="1"/>
  <c r="K55"/>
  <c r="K54" s="1"/>
  <c r="L55"/>
  <c r="M55"/>
  <c r="N55"/>
  <c r="N54" s="1"/>
  <c r="O55"/>
  <c r="O54" s="1"/>
  <c r="P55"/>
  <c r="P54" s="1"/>
  <c r="Q55"/>
  <c r="Q54" s="1"/>
  <c r="R55"/>
  <c r="R54" s="1"/>
  <c r="S55"/>
  <c r="S54" s="1"/>
  <c r="T55"/>
  <c r="T54" s="1"/>
  <c r="U55"/>
  <c r="U54" s="1"/>
  <c r="V55"/>
  <c r="V54" s="1"/>
  <c r="W55"/>
  <c r="W54" s="1"/>
  <c r="X55"/>
  <c r="X54" s="1"/>
  <c r="Y55"/>
  <c r="Y54" s="1"/>
  <c r="Z55"/>
  <c r="Z54" s="1"/>
  <c r="AA55"/>
  <c r="AA54" s="1"/>
  <c r="AB55"/>
  <c r="AB54" s="1"/>
  <c r="AC55"/>
  <c r="AC54" s="1"/>
  <c r="AD55"/>
  <c r="AD54" s="1"/>
  <c r="AE55"/>
  <c r="AE54" s="1"/>
  <c r="AF55"/>
  <c r="AF54" s="1"/>
  <c r="AG55"/>
  <c r="AG54" s="1"/>
  <c r="AH55"/>
  <c r="AH54" s="1"/>
  <c r="AI55"/>
  <c r="AI54" s="1"/>
  <c r="AJ55"/>
  <c r="AK55"/>
  <c r="AK54" s="1"/>
  <c r="AL55"/>
  <c r="AL54" s="1"/>
  <c r="AM55"/>
  <c r="AM54" s="1"/>
  <c r="D59"/>
  <c r="D58" s="1"/>
  <c r="E59"/>
  <c r="E58" s="1"/>
  <c r="F59"/>
  <c r="F58" s="1"/>
  <c r="G59"/>
  <c r="G58" s="1"/>
  <c r="H59"/>
  <c r="I59"/>
  <c r="J59"/>
  <c r="J58" s="1"/>
  <c r="K59"/>
  <c r="K58" s="1"/>
  <c r="L59"/>
  <c r="L58" s="1"/>
  <c r="M59"/>
  <c r="M58" s="1"/>
  <c r="N59"/>
  <c r="N58" s="1"/>
  <c r="O59"/>
  <c r="O58" s="1"/>
  <c r="P59"/>
  <c r="Q59"/>
  <c r="Q58" s="1"/>
  <c r="R59"/>
  <c r="R58" s="1"/>
  <c r="S59"/>
  <c r="S58" s="1"/>
  <c r="T59"/>
  <c r="T58" s="1"/>
  <c r="U59"/>
  <c r="U58" s="1"/>
  <c r="V59"/>
  <c r="V58" s="1"/>
  <c r="W59"/>
  <c r="W58" s="1"/>
  <c r="X59"/>
  <c r="X58" s="1"/>
  <c r="Y59"/>
  <c r="Y58" s="1"/>
  <c r="Z59"/>
  <c r="Z58" s="1"/>
  <c r="AA59"/>
  <c r="AA58" s="1"/>
  <c r="AB59"/>
  <c r="AB58" s="1"/>
  <c r="AC59"/>
  <c r="AC58" s="1"/>
  <c r="AD59"/>
  <c r="AD58" s="1"/>
  <c r="AE59"/>
  <c r="AE58" s="1"/>
  <c r="AF59"/>
  <c r="AF58" s="1"/>
  <c r="AG59"/>
  <c r="AG58" s="1"/>
  <c r="AH59"/>
  <c r="AH58" s="1"/>
  <c r="AI59"/>
  <c r="AI58" s="1"/>
  <c r="AJ59"/>
  <c r="AJ58" s="1"/>
  <c r="AK59"/>
  <c r="AK58" s="1"/>
  <c r="AL59"/>
  <c r="AL58" s="1"/>
  <c r="AM59"/>
  <c r="AM58" s="1"/>
  <c r="D63"/>
  <c r="D62" s="1"/>
  <c r="E63"/>
  <c r="E62" s="1"/>
  <c r="F63"/>
  <c r="F62" s="1"/>
  <c r="G63"/>
  <c r="G62" s="1"/>
  <c r="H63"/>
  <c r="H62" s="1"/>
  <c r="I63"/>
  <c r="I62" s="1"/>
  <c r="J63"/>
  <c r="J62" s="1"/>
  <c r="K63"/>
  <c r="K62" s="1"/>
  <c r="L63"/>
  <c r="L62" s="1"/>
  <c r="M63"/>
  <c r="M62" s="1"/>
  <c r="N63"/>
  <c r="N62" s="1"/>
  <c r="O63"/>
  <c r="O62" s="1"/>
  <c r="P63"/>
  <c r="Q63"/>
  <c r="Q62" s="1"/>
  <c r="R63"/>
  <c r="R62" s="1"/>
  <c r="S63"/>
  <c r="S62" s="1"/>
  <c r="T63"/>
  <c r="T62" s="1"/>
  <c r="U63"/>
  <c r="U62" s="1"/>
  <c r="V63"/>
  <c r="V62" s="1"/>
  <c r="W63"/>
  <c r="W62" s="1"/>
  <c r="X63"/>
  <c r="X62" s="1"/>
  <c r="Y63"/>
  <c r="Y62" s="1"/>
  <c r="Z63"/>
  <c r="Z62" s="1"/>
  <c r="AA63"/>
  <c r="AA62" s="1"/>
  <c r="AB63"/>
  <c r="AC63"/>
  <c r="AD63"/>
  <c r="AD62" s="1"/>
  <c r="AE63"/>
  <c r="AE62" s="1"/>
  <c r="AF63"/>
  <c r="AF62" s="1"/>
  <c r="AG63"/>
  <c r="AG62" s="1"/>
  <c r="AH63"/>
  <c r="AH62" s="1"/>
  <c r="AI63"/>
  <c r="AI62" s="1"/>
  <c r="AJ63"/>
  <c r="AJ62" s="1"/>
  <c r="AK63"/>
  <c r="AK62" s="1"/>
  <c r="AL63"/>
  <c r="AL62" s="1"/>
  <c r="AM63"/>
  <c r="AM62" s="1"/>
  <c r="D67"/>
  <c r="D66" s="1"/>
  <c r="E67"/>
  <c r="E66" s="1"/>
  <c r="F67"/>
  <c r="F66" s="1"/>
  <c r="G67"/>
  <c r="G66" s="1"/>
  <c r="H67"/>
  <c r="H66" s="1"/>
  <c r="I67"/>
  <c r="I66" s="1"/>
  <c r="J67"/>
  <c r="J66" s="1"/>
  <c r="K67"/>
  <c r="K66" s="1"/>
  <c r="L67"/>
  <c r="L66" s="1"/>
  <c r="M67"/>
  <c r="M66" s="1"/>
  <c r="N67"/>
  <c r="N66" s="1"/>
  <c r="O67"/>
  <c r="O66" s="1"/>
  <c r="P67"/>
  <c r="P66" s="1"/>
  <c r="Q67"/>
  <c r="Q66" s="1"/>
  <c r="R67"/>
  <c r="R66" s="1"/>
  <c r="S67"/>
  <c r="S66" s="1"/>
  <c r="T67"/>
  <c r="T66" s="1"/>
  <c r="U67"/>
  <c r="U66" s="1"/>
  <c r="V67"/>
  <c r="V66" s="1"/>
  <c r="W67"/>
  <c r="W66" s="1"/>
  <c r="X67"/>
  <c r="X66" s="1"/>
  <c r="Y67"/>
  <c r="Y66" s="1"/>
  <c r="Z67"/>
  <c r="Z66" s="1"/>
  <c r="AA67"/>
  <c r="AA66" s="1"/>
  <c r="AB67"/>
  <c r="AB66" s="1"/>
  <c r="AC67"/>
  <c r="AC66" s="1"/>
  <c r="AD67"/>
  <c r="AD66" s="1"/>
  <c r="AE67"/>
  <c r="AE66" s="1"/>
  <c r="AF67"/>
  <c r="AF66" s="1"/>
  <c r="AG67"/>
  <c r="AG66" s="1"/>
  <c r="AH67"/>
  <c r="AH66" s="1"/>
  <c r="AI67"/>
  <c r="AI66" s="1"/>
  <c r="AJ67"/>
  <c r="AJ66" s="1"/>
  <c r="AK67"/>
  <c r="AK66" s="1"/>
  <c r="AL67"/>
  <c r="AL66" s="1"/>
  <c r="AM67"/>
  <c r="AM66" s="1"/>
  <c r="D71"/>
  <c r="D70" s="1"/>
  <c r="E71"/>
  <c r="F71"/>
  <c r="F70" s="1"/>
  <c r="G71"/>
  <c r="G70" s="1"/>
  <c r="H71"/>
  <c r="H70" s="1"/>
  <c r="I71"/>
  <c r="I70" s="1"/>
  <c r="J71"/>
  <c r="J70" s="1"/>
  <c r="K71"/>
  <c r="K70" s="1"/>
  <c r="L71"/>
  <c r="L70" s="1"/>
  <c r="M71"/>
  <c r="M70" s="1"/>
  <c r="N71"/>
  <c r="N70" s="1"/>
  <c r="O71"/>
  <c r="O70" s="1"/>
  <c r="P71"/>
  <c r="P70" s="1"/>
  <c r="Q71"/>
  <c r="Q70" s="1"/>
  <c r="R71"/>
  <c r="R70" s="1"/>
  <c r="S71"/>
  <c r="S70" s="1"/>
  <c r="T71"/>
  <c r="U71"/>
  <c r="U70" s="1"/>
  <c r="V71"/>
  <c r="V70" s="1"/>
  <c r="W71"/>
  <c r="W70" s="1"/>
  <c r="X71"/>
  <c r="Y71"/>
  <c r="Y70" s="1"/>
  <c r="Z71"/>
  <c r="Z70" s="1"/>
  <c r="AA71"/>
  <c r="AA70" s="1"/>
  <c r="AB71"/>
  <c r="AC71"/>
  <c r="AC70" s="1"/>
  <c r="AD71"/>
  <c r="AD70" s="1"/>
  <c r="AE71"/>
  <c r="AE70" s="1"/>
  <c r="AF71"/>
  <c r="AF70" s="1"/>
  <c r="AG71"/>
  <c r="AG70" s="1"/>
  <c r="AH71"/>
  <c r="AH70" s="1"/>
  <c r="AI71"/>
  <c r="AI70" s="1"/>
  <c r="AJ71"/>
  <c r="AJ70" s="1"/>
  <c r="AK71"/>
  <c r="AK70" s="1"/>
  <c r="AL71"/>
  <c r="AL70" s="1"/>
  <c r="AM71"/>
  <c r="AM70" s="1"/>
  <c r="D75"/>
  <c r="D74" s="1"/>
  <c r="E75"/>
  <c r="E74" s="1"/>
  <c r="F75"/>
  <c r="F74" s="1"/>
  <c r="G75"/>
  <c r="G74" s="1"/>
  <c r="H75"/>
  <c r="H74" s="1"/>
  <c r="I75"/>
  <c r="I74" s="1"/>
  <c r="J75"/>
  <c r="J74" s="1"/>
  <c r="K75"/>
  <c r="K74" s="1"/>
  <c r="L75"/>
  <c r="M75"/>
  <c r="N75"/>
  <c r="N74" s="1"/>
  <c r="O75"/>
  <c r="O74" s="1"/>
  <c r="P75"/>
  <c r="P74" s="1"/>
  <c r="Q75"/>
  <c r="Q74" s="1"/>
  <c r="R75"/>
  <c r="R74" s="1"/>
  <c r="S75"/>
  <c r="S74" s="1"/>
  <c r="T75"/>
  <c r="T74" s="1"/>
  <c r="U75"/>
  <c r="U74" s="1"/>
  <c r="V75"/>
  <c r="V74" s="1"/>
  <c r="W75"/>
  <c r="W74" s="1"/>
  <c r="X75"/>
  <c r="X74" s="1"/>
  <c r="Y75"/>
  <c r="Y74" s="1"/>
  <c r="Z75"/>
  <c r="Z74" s="1"/>
  <c r="AA75"/>
  <c r="AA74" s="1"/>
  <c r="AB75"/>
  <c r="AB74" s="1"/>
  <c r="AC75"/>
  <c r="AC74" s="1"/>
  <c r="AD75"/>
  <c r="AD74" s="1"/>
  <c r="AE75"/>
  <c r="AE74" s="1"/>
  <c r="AF75"/>
  <c r="AF74" s="1"/>
  <c r="AG75"/>
  <c r="AG74" s="1"/>
  <c r="AH75"/>
  <c r="AH74" s="1"/>
  <c r="AI75"/>
  <c r="AI74" s="1"/>
  <c r="AJ75"/>
  <c r="AK75"/>
  <c r="AK74" s="1"/>
  <c r="AL75"/>
  <c r="AL74" s="1"/>
  <c r="AM75"/>
  <c r="AM74" s="1"/>
  <c r="D79"/>
  <c r="D78" s="1"/>
  <c r="E79"/>
  <c r="E78" s="1"/>
  <c r="F79"/>
  <c r="F78" s="1"/>
  <c r="G79"/>
  <c r="G78" s="1"/>
  <c r="H79"/>
  <c r="H78" s="1"/>
  <c r="I79"/>
  <c r="I78" s="1"/>
  <c r="J79"/>
  <c r="J78" s="1"/>
  <c r="K79"/>
  <c r="K78" s="1"/>
  <c r="L79"/>
  <c r="L78" s="1"/>
  <c r="M79"/>
  <c r="M78" s="1"/>
  <c r="N79"/>
  <c r="N78" s="1"/>
  <c r="O79"/>
  <c r="O78" s="1"/>
  <c r="P79"/>
  <c r="Q79"/>
  <c r="R79"/>
  <c r="S79"/>
  <c r="S78" s="1"/>
  <c r="T79"/>
  <c r="T78" s="1"/>
  <c r="U79"/>
  <c r="U78" s="1"/>
  <c r="V79"/>
  <c r="V78" s="1"/>
  <c r="W79"/>
  <c r="W78" s="1"/>
  <c r="X79"/>
  <c r="X78" s="1"/>
  <c r="Y79"/>
  <c r="Y78" s="1"/>
  <c r="Z79"/>
  <c r="Z78" s="1"/>
  <c r="AA79"/>
  <c r="AA78" s="1"/>
  <c r="AB79"/>
  <c r="AC79"/>
  <c r="AC78" s="1"/>
  <c r="AD79"/>
  <c r="AD78" s="1"/>
  <c r="AE79"/>
  <c r="AE78" s="1"/>
  <c r="AF79"/>
  <c r="AF78" s="1"/>
  <c r="AG79"/>
  <c r="AG78" s="1"/>
  <c r="AH79"/>
  <c r="AH78" s="1"/>
  <c r="AI79"/>
  <c r="AI78" s="1"/>
  <c r="AJ79"/>
  <c r="AJ78" s="1"/>
  <c r="AK79"/>
  <c r="AK78" s="1"/>
  <c r="AL79"/>
  <c r="AL78" s="1"/>
  <c r="AM79"/>
  <c r="AM78" s="1"/>
  <c r="D83"/>
  <c r="D82" s="1"/>
  <c r="E83"/>
  <c r="E82" s="1"/>
  <c r="F83"/>
  <c r="F82" s="1"/>
  <c r="G83"/>
  <c r="G82" s="1"/>
  <c r="H83"/>
  <c r="H82" s="1"/>
  <c r="I83"/>
  <c r="I82" s="1"/>
  <c r="J83"/>
  <c r="J82" s="1"/>
  <c r="K83"/>
  <c r="K82" s="1"/>
  <c r="L83"/>
  <c r="L82" s="1"/>
  <c r="M83"/>
  <c r="M82" s="1"/>
  <c r="N83"/>
  <c r="N82" s="1"/>
  <c r="O83"/>
  <c r="O82" s="1"/>
  <c r="P83"/>
  <c r="P82" s="1"/>
  <c r="Q83"/>
  <c r="Q82" s="1"/>
  <c r="R83"/>
  <c r="R82" s="1"/>
  <c r="S83"/>
  <c r="S82" s="1"/>
  <c r="T83"/>
  <c r="T82" s="1"/>
  <c r="U83"/>
  <c r="U82" s="1"/>
  <c r="V83"/>
  <c r="V82" s="1"/>
  <c r="W83"/>
  <c r="W82" s="1"/>
  <c r="X83"/>
  <c r="X82" s="1"/>
  <c r="Y83"/>
  <c r="Y82" s="1"/>
  <c r="Z83"/>
  <c r="Z82" s="1"/>
  <c r="AA83"/>
  <c r="AA82" s="1"/>
  <c r="AB83"/>
  <c r="AB82" s="1"/>
  <c r="AC83"/>
  <c r="AC82" s="1"/>
  <c r="AD83"/>
  <c r="AD82" s="1"/>
  <c r="AE83"/>
  <c r="AE82" s="1"/>
  <c r="AF83"/>
  <c r="AF82" s="1"/>
  <c r="AG83"/>
  <c r="AG82" s="1"/>
  <c r="AH83"/>
  <c r="AH82" s="1"/>
  <c r="AI83"/>
  <c r="AI82" s="1"/>
  <c r="AJ83"/>
  <c r="AJ82" s="1"/>
  <c r="AK83"/>
  <c r="AK82" s="1"/>
  <c r="AL83"/>
  <c r="AL82" s="1"/>
  <c r="AM83"/>
  <c r="AM82" s="1"/>
  <c r="D87"/>
  <c r="D86" s="1"/>
  <c r="E87"/>
  <c r="E86" s="1"/>
  <c r="F87"/>
  <c r="F86" s="1"/>
  <c r="G87"/>
  <c r="G86" s="1"/>
  <c r="H87"/>
  <c r="H86" s="1"/>
  <c r="I87"/>
  <c r="I86" s="1"/>
  <c r="J87"/>
  <c r="J86" s="1"/>
  <c r="K87"/>
  <c r="K86" s="1"/>
  <c r="L87"/>
  <c r="L86" s="1"/>
  <c r="M87"/>
  <c r="M86" s="1"/>
  <c r="N87"/>
  <c r="N86" s="1"/>
  <c r="O87"/>
  <c r="O86" s="1"/>
  <c r="P87"/>
  <c r="P86" s="1"/>
  <c r="Q87"/>
  <c r="Q86" s="1"/>
  <c r="R87"/>
  <c r="R86" s="1"/>
  <c r="S87"/>
  <c r="S86" s="1"/>
  <c r="T87"/>
  <c r="T86" s="1"/>
  <c r="U87"/>
  <c r="U86" s="1"/>
  <c r="V87"/>
  <c r="V86" s="1"/>
  <c r="W87"/>
  <c r="W86" s="1"/>
  <c r="X87"/>
  <c r="X86" s="1"/>
  <c r="Y87"/>
  <c r="Y86" s="1"/>
  <c r="Z87"/>
  <c r="Z86" s="1"/>
  <c r="AA87"/>
  <c r="AA86" s="1"/>
  <c r="AB87"/>
  <c r="AB86" s="1"/>
  <c r="AC87"/>
  <c r="AC86" s="1"/>
  <c r="AD87"/>
  <c r="AD86" s="1"/>
  <c r="AE87"/>
  <c r="AE86" s="1"/>
  <c r="AF87"/>
  <c r="AG87"/>
  <c r="AG86" s="1"/>
  <c r="AH87"/>
  <c r="AH86" s="1"/>
  <c r="AI87"/>
  <c r="AI86" s="1"/>
  <c r="AJ87"/>
  <c r="AK87"/>
  <c r="AK86" s="1"/>
  <c r="AL87"/>
  <c r="AL86" s="1"/>
  <c r="AM87"/>
  <c r="AM86" s="1"/>
  <c r="D91"/>
  <c r="D90" s="1"/>
  <c r="E91"/>
  <c r="E90" s="1"/>
  <c r="F91"/>
  <c r="F90" s="1"/>
  <c r="G91"/>
  <c r="G90" s="1"/>
  <c r="H91"/>
  <c r="H90" s="1"/>
  <c r="I91"/>
  <c r="I90" s="1"/>
  <c r="J91"/>
  <c r="J90" s="1"/>
  <c r="K91"/>
  <c r="K90" s="1"/>
  <c r="L91"/>
  <c r="L90" s="1"/>
  <c r="M91"/>
  <c r="M90" s="1"/>
  <c r="N91"/>
  <c r="N90" s="1"/>
  <c r="O91"/>
  <c r="O90" s="1"/>
  <c r="P91"/>
  <c r="P90" s="1"/>
  <c r="Q91"/>
  <c r="Q90" s="1"/>
  <c r="R91"/>
  <c r="R90" s="1"/>
  <c r="S91"/>
  <c r="S90" s="1"/>
  <c r="T91"/>
  <c r="U91"/>
  <c r="U90" s="1"/>
  <c r="V91"/>
  <c r="V90" s="1"/>
  <c r="W91"/>
  <c r="W90" s="1"/>
  <c r="X91"/>
  <c r="Y91"/>
  <c r="Z91"/>
  <c r="Z90" s="1"/>
  <c r="AA91"/>
  <c r="AA90" s="1"/>
  <c r="AB91"/>
  <c r="AB90" s="1"/>
  <c r="AC91"/>
  <c r="AC90" s="1"/>
  <c r="AD91"/>
  <c r="AD90" s="1"/>
  <c r="AE91"/>
  <c r="AE90" s="1"/>
  <c r="AF91"/>
  <c r="AG91"/>
  <c r="AG90" s="1"/>
  <c r="AH91"/>
  <c r="AH90" s="1"/>
  <c r="AI91"/>
  <c r="AI90" s="1"/>
  <c r="AJ91"/>
  <c r="AJ90" s="1"/>
  <c r="AK91"/>
  <c r="AK90" s="1"/>
  <c r="AL91"/>
  <c r="AL90" s="1"/>
  <c r="AM91"/>
  <c r="AM90" s="1"/>
  <c r="D95"/>
  <c r="D94" s="1"/>
  <c r="E95"/>
  <c r="E94" s="1"/>
  <c r="F95"/>
  <c r="F94" s="1"/>
  <c r="G95"/>
  <c r="G94" s="1"/>
  <c r="H95"/>
  <c r="H94" s="1"/>
  <c r="I95"/>
  <c r="I94" s="1"/>
  <c r="J95"/>
  <c r="J94" s="1"/>
  <c r="K95"/>
  <c r="K94" s="1"/>
  <c r="L95"/>
  <c r="L94" s="1"/>
  <c r="M95"/>
  <c r="M94" s="1"/>
  <c r="N95"/>
  <c r="N94" s="1"/>
  <c r="O95"/>
  <c r="O94" s="1"/>
  <c r="P95"/>
  <c r="P94" s="1"/>
  <c r="Q95"/>
  <c r="Q94" s="1"/>
  <c r="R95"/>
  <c r="R94" s="1"/>
  <c r="S95"/>
  <c r="S94" s="1"/>
  <c r="T95"/>
  <c r="T94" s="1"/>
  <c r="U95"/>
  <c r="U94" s="1"/>
  <c r="V95"/>
  <c r="V94" s="1"/>
  <c r="W95"/>
  <c r="W94" s="1"/>
  <c r="X95"/>
  <c r="X94" s="1"/>
  <c r="Y95"/>
  <c r="Y94" s="1"/>
  <c r="Z95"/>
  <c r="Z94" s="1"/>
  <c r="AA95"/>
  <c r="AA94" s="1"/>
  <c r="AB95"/>
  <c r="AB94" s="1"/>
  <c r="AC95"/>
  <c r="AC94" s="1"/>
  <c r="AD95"/>
  <c r="AD94" s="1"/>
  <c r="AE95"/>
  <c r="AE94" s="1"/>
  <c r="AF95"/>
  <c r="AF94" s="1"/>
  <c r="AG95"/>
  <c r="AG94" s="1"/>
  <c r="AH95"/>
  <c r="AH94" s="1"/>
  <c r="AI95"/>
  <c r="AI94" s="1"/>
  <c r="AJ95"/>
  <c r="AJ94" s="1"/>
  <c r="AK95"/>
  <c r="AK94" s="1"/>
  <c r="AL95"/>
  <c r="AL94" s="1"/>
  <c r="AM95"/>
  <c r="AM94" s="1"/>
  <c r="D99"/>
  <c r="D98" s="1"/>
  <c r="E99"/>
  <c r="E98" s="1"/>
  <c r="F99"/>
  <c r="F98" s="1"/>
  <c r="G99"/>
  <c r="G98" s="1"/>
  <c r="H99"/>
  <c r="H98" s="1"/>
  <c r="I99"/>
  <c r="I98" s="1"/>
  <c r="J99"/>
  <c r="J98" s="1"/>
  <c r="K99"/>
  <c r="K98" s="1"/>
  <c r="L99"/>
  <c r="M99"/>
  <c r="M98" s="1"/>
  <c r="N99"/>
  <c r="N98" s="1"/>
  <c r="O99"/>
  <c r="O98" s="1"/>
  <c r="P99"/>
  <c r="P98" s="1"/>
  <c r="Q99"/>
  <c r="Q98" s="1"/>
  <c r="R99"/>
  <c r="R98" s="1"/>
  <c r="S99"/>
  <c r="S98" s="1"/>
  <c r="T99"/>
  <c r="U99"/>
  <c r="U98" s="1"/>
  <c r="V99"/>
  <c r="V98" s="1"/>
  <c r="W99"/>
  <c r="W98" s="1"/>
  <c r="X99"/>
  <c r="X98" s="1"/>
  <c r="Y99"/>
  <c r="Y98" s="1"/>
  <c r="Z99"/>
  <c r="Z98" s="1"/>
  <c r="AA99"/>
  <c r="AA98" s="1"/>
  <c r="AB99"/>
  <c r="AB98" s="1"/>
  <c r="AC99"/>
  <c r="AC98" s="1"/>
  <c r="AD99"/>
  <c r="AD98" s="1"/>
  <c r="AE99"/>
  <c r="AE98" s="1"/>
  <c r="AF99"/>
  <c r="AG99"/>
  <c r="AG98" s="1"/>
  <c r="AH99"/>
  <c r="AH98" s="1"/>
  <c r="AI99"/>
  <c r="AI98" s="1"/>
  <c r="AJ99"/>
  <c r="AJ98" s="1"/>
  <c r="AK99"/>
  <c r="AK98" s="1"/>
  <c r="AL99"/>
  <c r="AL98" s="1"/>
  <c r="AM99"/>
  <c r="AM98" s="1"/>
  <c r="D103"/>
  <c r="D102" s="1"/>
  <c r="E103"/>
  <c r="E102" s="1"/>
  <c r="F103"/>
  <c r="F102" s="1"/>
  <c r="G103"/>
  <c r="G102" s="1"/>
  <c r="H103"/>
  <c r="I103"/>
  <c r="I102" s="1"/>
  <c r="J103"/>
  <c r="J102" s="1"/>
  <c r="K103"/>
  <c r="K102" s="1"/>
  <c r="L103"/>
  <c r="L102" s="1"/>
  <c r="M103"/>
  <c r="M102" s="1"/>
  <c r="N103"/>
  <c r="N102" s="1"/>
  <c r="O103"/>
  <c r="O102" s="1"/>
  <c r="P103"/>
  <c r="P102" s="1"/>
  <c r="Q103"/>
  <c r="Q102" s="1"/>
  <c r="R103"/>
  <c r="R102" s="1"/>
  <c r="S103"/>
  <c r="S102" s="1"/>
  <c r="T103"/>
  <c r="U103"/>
  <c r="U102" s="1"/>
  <c r="V103"/>
  <c r="V102" s="1"/>
  <c r="W103"/>
  <c r="W102" s="1"/>
  <c r="X103"/>
  <c r="X102" s="1"/>
  <c r="Y103"/>
  <c r="Y102" s="1"/>
  <c r="Z103"/>
  <c r="Z102" s="1"/>
  <c r="AA103"/>
  <c r="AA102" s="1"/>
  <c r="AB103"/>
  <c r="AB102" s="1"/>
  <c r="AC103"/>
  <c r="AC102" s="1"/>
  <c r="AD103"/>
  <c r="AD102" s="1"/>
  <c r="AE103"/>
  <c r="AE102" s="1"/>
  <c r="AF103"/>
  <c r="AF102" s="1"/>
  <c r="AG103"/>
  <c r="AG102" s="1"/>
  <c r="AH103"/>
  <c r="AH102" s="1"/>
  <c r="AI103"/>
  <c r="AI102" s="1"/>
  <c r="AJ103"/>
  <c r="AJ102" s="1"/>
  <c r="AK103"/>
  <c r="AK102" s="1"/>
  <c r="AL103"/>
  <c r="AL102" s="1"/>
  <c r="AM103"/>
  <c r="AM102" s="1"/>
  <c r="D107"/>
  <c r="D106" s="1"/>
  <c r="E107"/>
  <c r="E106" s="1"/>
  <c r="F107"/>
  <c r="F106" s="1"/>
  <c r="G107"/>
  <c r="G106" s="1"/>
  <c r="H107"/>
  <c r="H106" s="1"/>
  <c r="I107"/>
  <c r="I106" s="1"/>
  <c r="J107"/>
  <c r="J106" s="1"/>
  <c r="K107"/>
  <c r="K106" s="1"/>
  <c r="L107"/>
  <c r="L106" s="1"/>
  <c r="M107"/>
  <c r="M106" s="1"/>
  <c r="N107"/>
  <c r="N106" s="1"/>
  <c r="O107"/>
  <c r="O106" s="1"/>
  <c r="P107"/>
  <c r="P106" s="1"/>
  <c r="Q107"/>
  <c r="Q106" s="1"/>
  <c r="R107"/>
  <c r="R106" s="1"/>
  <c r="S107"/>
  <c r="S106" s="1"/>
  <c r="T107"/>
  <c r="T106" s="1"/>
  <c r="U107"/>
  <c r="U106" s="1"/>
  <c r="V107"/>
  <c r="V106" s="1"/>
  <c r="W107"/>
  <c r="W106" s="1"/>
  <c r="X107"/>
  <c r="X106" s="1"/>
  <c r="Y107"/>
  <c r="Y106" s="1"/>
  <c r="Z107"/>
  <c r="Z106" s="1"/>
  <c r="AA107"/>
  <c r="AA106" s="1"/>
  <c r="AB107"/>
  <c r="AB106" s="1"/>
  <c r="AC107"/>
  <c r="AC106" s="1"/>
  <c r="AD107"/>
  <c r="AD106" s="1"/>
  <c r="AE107"/>
  <c r="AE106" s="1"/>
  <c r="AF107"/>
  <c r="AF106" s="1"/>
  <c r="AG107"/>
  <c r="AG106" s="1"/>
  <c r="AH107"/>
  <c r="AH106" s="1"/>
  <c r="AI107"/>
  <c r="AI106" s="1"/>
  <c r="AJ107"/>
  <c r="AJ106" s="1"/>
  <c r="AK107"/>
  <c r="AK106" s="1"/>
  <c r="AL107"/>
  <c r="AL106" s="1"/>
  <c r="AM107"/>
  <c r="AM106" s="1"/>
  <c r="D111"/>
  <c r="D110" s="1"/>
  <c r="E111"/>
  <c r="E110" s="1"/>
  <c r="F111"/>
  <c r="F110" s="1"/>
  <c r="G111"/>
  <c r="G110" s="1"/>
  <c r="H111"/>
  <c r="H110" s="1"/>
  <c r="I111"/>
  <c r="I110" s="1"/>
  <c r="J111"/>
  <c r="J110" s="1"/>
  <c r="K111"/>
  <c r="K110" s="1"/>
  <c r="L111"/>
  <c r="L110" s="1"/>
  <c r="M111"/>
  <c r="M110" s="1"/>
  <c r="N111"/>
  <c r="N110" s="1"/>
  <c r="O111"/>
  <c r="O110" s="1"/>
  <c r="P111"/>
  <c r="P110" s="1"/>
  <c r="Q111"/>
  <c r="Q110" s="1"/>
  <c r="R111"/>
  <c r="R110" s="1"/>
  <c r="S111"/>
  <c r="S110" s="1"/>
  <c r="T111"/>
  <c r="T110" s="1"/>
  <c r="U111"/>
  <c r="U110" s="1"/>
  <c r="V111"/>
  <c r="V110" s="1"/>
  <c r="W111"/>
  <c r="W110" s="1"/>
  <c r="X111"/>
  <c r="X110" s="1"/>
  <c r="Y111"/>
  <c r="Y110" s="1"/>
  <c r="Z111"/>
  <c r="Z110" s="1"/>
  <c r="AA111"/>
  <c r="AA110" s="1"/>
  <c r="AB111"/>
  <c r="AB110" s="1"/>
  <c r="AC111"/>
  <c r="AC110" s="1"/>
  <c r="AD111"/>
  <c r="AD110" s="1"/>
  <c r="AE111"/>
  <c r="AE110" s="1"/>
  <c r="AF111"/>
  <c r="AF110" s="1"/>
  <c r="AG111"/>
  <c r="AG110" s="1"/>
  <c r="AH111"/>
  <c r="AH110" s="1"/>
  <c r="AI111"/>
  <c r="AI110" s="1"/>
  <c r="AJ111"/>
  <c r="AJ110" s="1"/>
  <c r="AK111"/>
  <c r="AK110" s="1"/>
  <c r="AL111"/>
  <c r="AL110" s="1"/>
  <c r="AM111"/>
  <c r="AM110" s="1"/>
  <c r="D115"/>
  <c r="D114" s="1"/>
  <c r="E115"/>
  <c r="E114" s="1"/>
  <c r="F115"/>
  <c r="F114" s="1"/>
  <c r="G115"/>
  <c r="G114" s="1"/>
  <c r="H115"/>
  <c r="H114" s="1"/>
  <c r="I115"/>
  <c r="I114" s="1"/>
  <c r="J115"/>
  <c r="J114" s="1"/>
  <c r="K115"/>
  <c r="K114" s="1"/>
  <c r="L115"/>
  <c r="L114" s="1"/>
  <c r="M115"/>
  <c r="M114" s="1"/>
  <c r="N115"/>
  <c r="N114" s="1"/>
  <c r="O115"/>
  <c r="O114" s="1"/>
  <c r="P115"/>
  <c r="P114" s="1"/>
  <c r="Q115"/>
  <c r="Q114" s="1"/>
  <c r="R115"/>
  <c r="R114" s="1"/>
  <c r="S115"/>
  <c r="S114" s="1"/>
  <c r="T115"/>
  <c r="T114" s="1"/>
  <c r="U115"/>
  <c r="U114" s="1"/>
  <c r="V115"/>
  <c r="V114" s="1"/>
  <c r="W115"/>
  <c r="W114" s="1"/>
  <c r="X115"/>
  <c r="X114" s="1"/>
  <c r="Y115"/>
  <c r="Y114" s="1"/>
  <c r="Z115"/>
  <c r="Z114" s="1"/>
  <c r="AA115"/>
  <c r="AA114" s="1"/>
  <c r="AB115"/>
  <c r="AB114" s="1"/>
  <c r="AC115"/>
  <c r="AC114" s="1"/>
  <c r="AD115"/>
  <c r="AD114" s="1"/>
  <c r="AE115"/>
  <c r="AE114" s="1"/>
  <c r="AF115"/>
  <c r="AF114" s="1"/>
  <c r="AG115"/>
  <c r="AG114" s="1"/>
  <c r="AH115"/>
  <c r="AH114" s="1"/>
  <c r="AI115"/>
  <c r="AI114" s="1"/>
  <c r="AJ115"/>
  <c r="AJ114" s="1"/>
  <c r="AK115"/>
  <c r="AK114" s="1"/>
  <c r="AL115"/>
  <c r="AL114" s="1"/>
  <c r="AM115"/>
  <c r="AM114" s="1"/>
  <c r="D119"/>
  <c r="D118" s="1"/>
  <c r="E119"/>
  <c r="E118" s="1"/>
  <c r="F119"/>
  <c r="F118" s="1"/>
  <c r="G119"/>
  <c r="G118" s="1"/>
  <c r="H119"/>
  <c r="I119"/>
  <c r="I118" s="1"/>
  <c r="J119"/>
  <c r="J118" s="1"/>
  <c r="K119"/>
  <c r="K118" s="1"/>
  <c r="L119"/>
  <c r="L118" s="1"/>
  <c r="M119"/>
  <c r="M118" s="1"/>
  <c r="N119"/>
  <c r="N118" s="1"/>
  <c r="O119"/>
  <c r="O118" s="1"/>
  <c r="P119"/>
  <c r="P118" s="1"/>
  <c r="Q119"/>
  <c r="Q118" s="1"/>
  <c r="R119"/>
  <c r="R118" s="1"/>
  <c r="S119"/>
  <c r="S118" s="1"/>
  <c r="T119"/>
  <c r="U119"/>
  <c r="U118" s="1"/>
  <c r="V119"/>
  <c r="V118" s="1"/>
  <c r="W119"/>
  <c r="W118" s="1"/>
  <c r="X119"/>
  <c r="X118" s="1"/>
  <c r="Y119"/>
  <c r="Y118" s="1"/>
  <c r="Z119"/>
  <c r="Z118" s="1"/>
  <c r="AA119"/>
  <c r="AA118" s="1"/>
  <c r="AB119"/>
  <c r="AB118" s="1"/>
  <c r="AC119"/>
  <c r="AC118" s="1"/>
  <c r="AD119"/>
  <c r="AD118" s="1"/>
  <c r="AE119"/>
  <c r="AE118" s="1"/>
  <c r="AF119"/>
  <c r="AF118" s="1"/>
  <c r="AG119"/>
  <c r="AG118" s="1"/>
  <c r="AH119"/>
  <c r="AH118" s="1"/>
  <c r="AI119"/>
  <c r="AI118" s="1"/>
  <c r="AJ119"/>
  <c r="AJ118" s="1"/>
  <c r="AK119"/>
  <c r="AK118" s="1"/>
  <c r="AL119"/>
  <c r="AL118" s="1"/>
  <c r="AM119"/>
  <c r="AM118" s="1"/>
  <c r="D123"/>
  <c r="D122" s="1"/>
  <c r="E123"/>
  <c r="E122" s="1"/>
  <c r="F123"/>
  <c r="F122" s="1"/>
  <c r="G123"/>
  <c r="G122" s="1"/>
  <c r="H123"/>
  <c r="I123"/>
  <c r="I122" s="1"/>
  <c r="J123"/>
  <c r="J122" s="1"/>
  <c r="K123"/>
  <c r="K122" s="1"/>
  <c r="L123"/>
  <c r="L122" s="1"/>
  <c r="M123"/>
  <c r="M122" s="1"/>
  <c r="N123"/>
  <c r="N122" s="1"/>
  <c r="O123"/>
  <c r="O122" s="1"/>
  <c r="P123"/>
  <c r="P122" s="1"/>
  <c r="Q123"/>
  <c r="Q122" s="1"/>
  <c r="R123"/>
  <c r="R122" s="1"/>
  <c r="S123"/>
  <c r="S122" s="1"/>
  <c r="T123"/>
  <c r="T122" s="1"/>
  <c r="U123"/>
  <c r="U122" s="1"/>
  <c r="V123"/>
  <c r="V122" s="1"/>
  <c r="W123"/>
  <c r="W122" s="1"/>
  <c r="X123"/>
  <c r="X122" s="1"/>
  <c r="Y123"/>
  <c r="Y122" s="1"/>
  <c r="Z123"/>
  <c r="Z122" s="1"/>
  <c r="AA123"/>
  <c r="AA122" s="1"/>
  <c r="AB123"/>
  <c r="AB122" s="1"/>
  <c r="AC123"/>
  <c r="AC122" s="1"/>
  <c r="AD123"/>
  <c r="AD122" s="1"/>
  <c r="AE123"/>
  <c r="AE122" s="1"/>
  <c r="AF123"/>
  <c r="AF122" s="1"/>
  <c r="AG123"/>
  <c r="AG122" s="1"/>
  <c r="AH123"/>
  <c r="AH122" s="1"/>
  <c r="AI123"/>
  <c r="AI122" s="1"/>
  <c r="AJ123"/>
  <c r="AJ122" s="1"/>
  <c r="AK123"/>
  <c r="AK122" s="1"/>
  <c r="AL123"/>
  <c r="AL122" s="1"/>
  <c r="AM123"/>
  <c r="AM122" s="1"/>
  <c r="D127"/>
  <c r="D126" s="1"/>
  <c r="E127"/>
  <c r="E126" s="1"/>
  <c r="F127"/>
  <c r="F126" s="1"/>
  <c r="G127"/>
  <c r="G126" s="1"/>
  <c r="H127"/>
  <c r="I127"/>
  <c r="I126" s="1"/>
  <c r="J127"/>
  <c r="J126" s="1"/>
  <c r="K127"/>
  <c r="K126" s="1"/>
  <c r="L127"/>
  <c r="L126" s="1"/>
  <c r="M127"/>
  <c r="M126" s="1"/>
  <c r="N127"/>
  <c r="N126" s="1"/>
  <c r="O127"/>
  <c r="O126" s="1"/>
  <c r="P127"/>
  <c r="P126" s="1"/>
  <c r="Q127"/>
  <c r="Q126" s="1"/>
  <c r="R127"/>
  <c r="R126" s="1"/>
  <c r="S127"/>
  <c r="S126" s="1"/>
  <c r="T127"/>
  <c r="U127"/>
  <c r="U126" s="1"/>
  <c r="V127"/>
  <c r="V126" s="1"/>
  <c r="W127"/>
  <c r="W126" s="1"/>
  <c r="X127"/>
  <c r="X126" s="1"/>
  <c r="Y127"/>
  <c r="Y126" s="1"/>
  <c r="Z127"/>
  <c r="Z126" s="1"/>
  <c r="AA127"/>
  <c r="AA126" s="1"/>
  <c r="AB127"/>
  <c r="AB126" s="1"/>
  <c r="AC127"/>
  <c r="AC126" s="1"/>
  <c r="AD127"/>
  <c r="AD126" s="1"/>
  <c r="AE127"/>
  <c r="AE126" s="1"/>
  <c r="AF127"/>
  <c r="AF126" s="1"/>
  <c r="AG127"/>
  <c r="AG126" s="1"/>
  <c r="AH127"/>
  <c r="AH126" s="1"/>
  <c r="AI127"/>
  <c r="AI126" s="1"/>
  <c r="AJ127"/>
  <c r="AJ126" s="1"/>
  <c r="AK127"/>
  <c r="AK126" s="1"/>
  <c r="AL127"/>
  <c r="AL126" s="1"/>
  <c r="AM127"/>
  <c r="AM126" s="1"/>
  <c r="D131"/>
  <c r="D130" s="1"/>
  <c r="E131"/>
  <c r="E130" s="1"/>
  <c r="F131"/>
  <c r="F130" s="1"/>
  <c r="G131"/>
  <c r="G130" s="1"/>
  <c r="H131"/>
  <c r="H130" s="1"/>
  <c r="I131"/>
  <c r="I130" s="1"/>
  <c r="J131"/>
  <c r="J130" s="1"/>
  <c r="K131"/>
  <c r="K130" s="1"/>
  <c r="L131"/>
  <c r="L130" s="1"/>
  <c r="M131"/>
  <c r="M130" s="1"/>
  <c r="N131"/>
  <c r="N130" s="1"/>
  <c r="O131"/>
  <c r="O130" s="1"/>
  <c r="P131"/>
  <c r="P130" s="1"/>
  <c r="Q131"/>
  <c r="Q130" s="1"/>
  <c r="R131"/>
  <c r="R130" s="1"/>
  <c r="S131"/>
  <c r="S130" s="1"/>
  <c r="T131"/>
  <c r="T130" s="1"/>
  <c r="U131"/>
  <c r="U130" s="1"/>
  <c r="V131"/>
  <c r="V130" s="1"/>
  <c r="W131"/>
  <c r="W130" s="1"/>
  <c r="X131"/>
  <c r="X130" s="1"/>
  <c r="Y131"/>
  <c r="Y130" s="1"/>
  <c r="Z131"/>
  <c r="Z130" s="1"/>
  <c r="AA131"/>
  <c r="AA130" s="1"/>
  <c r="AB131"/>
  <c r="AB130" s="1"/>
  <c r="AC131"/>
  <c r="AC130" s="1"/>
  <c r="AD131"/>
  <c r="AD130" s="1"/>
  <c r="AE131"/>
  <c r="AE130" s="1"/>
  <c r="AF131"/>
  <c r="AF130" s="1"/>
  <c r="AG131"/>
  <c r="AG130" s="1"/>
  <c r="AH131"/>
  <c r="AH130" s="1"/>
  <c r="AI131"/>
  <c r="AI130" s="1"/>
  <c r="AJ131"/>
  <c r="AJ130" s="1"/>
  <c r="AK131"/>
  <c r="AK130" s="1"/>
  <c r="AL131"/>
  <c r="AL130" s="1"/>
  <c r="AM131"/>
  <c r="AM130" s="1"/>
  <c r="D135"/>
  <c r="D134" s="1"/>
  <c r="E135"/>
  <c r="E134" s="1"/>
  <c r="F135"/>
  <c r="F134" s="1"/>
  <c r="G135"/>
  <c r="G134" s="1"/>
  <c r="H135"/>
  <c r="H134" s="1"/>
  <c r="I135"/>
  <c r="I134" s="1"/>
  <c r="J135"/>
  <c r="J134" s="1"/>
  <c r="K135"/>
  <c r="K134" s="1"/>
  <c r="L135"/>
  <c r="L134" s="1"/>
  <c r="M135"/>
  <c r="M134" s="1"/>
  <c r="N135"/>
  <c r="N134" s="1"/>
  <c r="O135"/>
  <c r="O134" s="1"/>
  <c r="P135"/>
  <c r="P134" s="1"/>
  <c r="Q135"/>
  <c r="Q134" s="1"/>
  <c r="R135"/>
  <c r="R134" s="1"/>
  <c r="S135"/>
  <c r="S134" s="1"/>
  <c r="T135"/>
  <c r="T134" s="1"/>
  <c r="U135"/>
  <c r="U134" s="1"/>
  <c r="V135"/>
  <c r="V134" s="1"/>
  <c r="W135"/>
  <c r="W134" s="1"/>
  <c r="X135"/>
  <c r="X134" s="1"/>
  <c r="Y135"/>
  <c r="Y134" s="1"/>
  <c r="Z135"/>
  <c r="Z134" s="1"/>
  <c r="AA135"/>
  <c r="AA134" s="1"/>
  <c r="AB135"/>
  <c r="AB134" s="1"/>
  <c r="AC135"/>
  <c r="AC134" s="1"/>
  <c r="AD135"/>
  <c r="AD134" s="1"/>
  <c r="AE135"/>
  <c r="AE134" s="1"/>
  <c r="AF135"/>
  <c r="AF134" s="1"/>
  <c r="AG135"/>
  <c r="AG134" s="1"/>
  <c r="AH135"/>
  <c r="AH134" s="1"/>
  <c r="AI135"/>
  <c r="AI134" s="1"/>
  <c r="AJ135"/>
  <c r="AJ134" s="1"/>
  <c r="AK135"/>
  <c r="AK134" s="1"/>
  <c r="AL135"/>
  <c r="AL134" s="1"/>
  <c r="AM135"/>
  <c r="AM134" s="1"/>
  <c r="D139"/>
  <c r="D138" s="1"/>
  <c r="E139"/>
  <c r="E138" s="1"/>
  <c r="F139"/>
  <c r="F138" s="1"/>
  <c r="G139"/>
  <c r="G138" s="1"/>
  <c r="H139"/>
  <c r="H138" s="1"/>
  <c r="I139"/>
  <c r="I138" s="1"/>
  <c r="J139"/>
  <c r="J138" s="1"/>
  <c r="K139"/>
  <c r="K138" s="1"/>
  <c r="L139"/>
  <c r="L138" s="1"/>
  <c r="M139"/>
  <c r="M138" s="1"/>
  <c r="N139"/>
  <c r="N138" s="1"/>
  <c r="O139"/>
  <c r="O138" s="1"/>
  <c r="P139"/>
  <c r="P138" s="1"/>
  <c r="Q139"/>
  <c r="Q138" s="1"/>
  <c r="R139"/>
  <c r="R138" s="1"/>
  <c r="S139"/>
  <c r="S138" s="1"/>
  <c r="T139"/>
  <c r="T138" s="1"/>
  <c r="U139"/>
  <c r="U138" s="1"/>
  <c r="V139"/>
  <c r="V138" s="1"/>
  <c r="W139"/>
  <c r="W138" s="1"/>
  <c r="X139"/>
  <c r="X138" s="1"/>
  <c r="Y139"/>
  <c r="Y138" s="1"/>
  <c r="Z139"/>
  <c r="Z138" s="1"/>
  <c r="AA139"/>
  <c r="AA138" s="1"/>
  <c r="AB139"/>
  <c r="AB138" s="1"/>
  <c r="AC139"/>
  <c r="AC138" s="1"/>
  <c r="AD139"/>
  <c r="AD138" s="1"/>
  <c r="AE139"/>
  <c r="AE138" s="1"/>
  <c r="AF139"/>
  <c r="AF138" s="1"/>
  <c r="AG139"/>
  <c r="AG138" s="1"/>
  <c r="AH139"/>
  <c r="AH138" s="1"/>
  <c r="AI139"/>
  <c r="AI138" s="1"/>
  <c r="AJ139"/>
  <c r="AJ138" s="1"/>
  <c r="AK139"/>
  <c r="AK138" s="1"/>
  <c r="AL139"/>
  <c r="AL138" s="1"/>
  <c r="AM139"/>
  <c r="AM138" s="1"/>
  <c r="D143"/>
  <c r="D142" s="1"/>
  <c r="E143"/>
  <c r="E142" s="1"/>
  <c r="F143"/>
  <c r="F142" s="1"/>
  <c r="G143"/>
  <c r="G142" s="1"/>
  <c r="H143"/>
  <c r="H142" s="1"/>
  <c r="I143"/>
  <c r="I142" s="1"/>
  <c r="J143"/>
  <c r="J142" s="1"/>
  <c r="K143"/>
  <c r="K142" s="1"/>
  <c r="L143"/>
  <c r="L142" s="1"/>
  <c r="M143"/>
  <c r="M142" s="1"/>
  <c r="N143"/>
  <c r="N142" s="1"/>
  <c r="O143"/>
  <c r="O142" s="1"/>
  <c r="P143"/>
  <c r="P142" s="1"/>
  <c r="Q143"/>
  <c r="Q142" s="1"/>
  <c r="R143"/>
  <c r="R142" s="1"/>
  <c r="S143"/>
  <c r="S142" s="1"/>
  <c r="T143"/>
  <c r="T142" s="1"/>
  <c r="U143"/>
  <c r="U142" s="1"/>
  <c r="V143"/>
  <c r="V142" s="1"/>
  <c r="W143"/>
  <c r="W142" s="1"/>
  <c r="X143"/>
  <c r="X142" s="1"/>
  <c r="Y143"/>
  <c r="Y142" s="1"/>
  <c r="Z143"/>
  <c r="Z142" s="1"/>
  <c r="AA143"/>
  <c r="AA142" s="1"/>
  <c r="AB143"/>
  <c r="AB142" s="1"/>
  <c r="AC143"/>
  <c r="AC142" s="1"/>
  <c r="AD143"/>
  <c r="AD142" s="1"/>
  <c r="AE143"/>
  <c r="AE142" s="1"/>
  <c r="AF143"/>
  <c r="AF142" s="1"/>
  <c r="AG143"/>
  <c r="AG142" s="1"/>
  <c r="AH143"/>
  <c r="AH142" s="1"/>
  <c r="AI143"/>
  <c r="AI142" s="1"/>
  <c r="AJ143"/>
  <c r="AJ142" s="1"/>
  <c r="AK143"/>
  <c r="AK142" s="1"/>
  <c r="AL143"/>
  <c r="AL142" s="1"/>
  <c r="AM143"/>
  <c r="AM142" s="1"/>
  <c r="D147"/>
  <c r="D146" s="1"/>
  <c r="E147"/>
  <c r="E146" s="1"/>
  <c r="F147"/>
  <c r="F146" s="1"/>
  <c r="G147"/>
  <c r="G146" s="1"/>
  <c r="H147"/>
  <c r="H146" s="1"/>
  <c r="I147"/>
  <c r="I146" s="1"/>
  <c r="J147"/>
  <c r="J146" s="1"/>
  <c r="K147"/>
  <c r="K146" s="1"/>
  <c r="L147"/>
  <c r="L146" s="1"/>
  <c r="M147"/>
  <c r="M146" s="1"/>
  <c r="N147"/>
  <c r="N146" s="1"/>
  <c r="O147"/>
  <c r="O146" s="1"/>
  <c r="P147"/>
  <c r="P146" s="1"/>
  <c r="Q147"/>
  <c r="Q146" s="1"/>
  <c r="R147"/>
  <c r="R146" s="1"/>
  <c r="S147"/>
  <c r="S146" s="1"/>
  <c r="T147"/>
  <c r="T146" s="1"/>
  <c r="U147"/>
  <c r="U146" s="1"/>
  <c r="V147"/>
  <c r="V146" s="1"/>
  <c r="W147"/>
  <c r="W146" s="1"/>
  <c r="X147"/>
  <c r="Y147"/>
  <c r="Y146" s="1"/>
  <c r="Z147"/>
  <c r="Z146" s="1"/>
  <c r="AA147"/>
  <c r="AA146" s="1"/>
  <c r="AB147"/>
  <c r="AB146" s="1"/>
  <c r="AC147"/>
  <c r="AC146" s="1"/>
  <c r="AD147"/>
  <c r="AD146" s="1"/>
  <c r="AE147"/>
  <c r="AE146" s="1"/>
  <c r="AF147"/>
  <c r="AF146" s="1"/>
  <c r="AG147"/>
  <c r="AG146" s="1"/>
  <c r="AH147"/>
  <c r="AH146" s="1"/>
  <c r="AI147"/>
  <c r="AI146" s="1"/>
  <c r="AJ147"/>
  <c r="AJ146" s="1"/>
  <c r="AK147"/>
  <c r="AK146" s="1"/>
  <c r="AL147"/>
  <c r="AL146" s="1"/>
  <c r="AM147"/>
  <c r="AM146" s="1"/>
  <c r="D151"/>
  <c r="D150" s="1"/>
  <c r="E151"/>
  <c r="E150" s="1"/>
  <c r="F151"/>
  <c r="F150" s="1"/>
  <c r="G151"/>
  <c r="G150" s="1"/>
  <c r="H151"/>
  <c r="H150" s="1"/>
  <c r="I151"/>
  <c r="I150" s="1"/>
  <c r="J151"/>
  <c r="J150" s="1"/>
  <c r="K151"/>
  <c r="K150" s="1"/>
  <c r="L151"/>
  <c r="L150" s="1"/>
  <c r="M151"/>
  <c r="M150" s="1"/>
  <c r="N151"/>
  <c r="N150" s="1"/>
  <c r="O151"/>
  <c r="O150" s="1"/>
  <c r="P151"/>
  <c r="P150" s="1"/>
  <c r="Q151"/>
  <c r="Q150" s="1"/>
  <c r="R151"/>
  <c r="R150" s="1"/>
  <c r="S151"/>
  <c r="S150" s="1"/>
  <c r="T151"/>
  <c r="T150" s="1"/>
  <c r="U151"/>
  <c r="U150" s="1"/>
  <c r="V151"/>
  <c r="V150" s="1"/>
  <c r="W151"/>
  <c r="W150" s="1"/>
  <c r="X151"/>
  <c r="X150" s="1"/>
  <c r="Y151"/>
  <c r="Y150" s="1"/>
  <c r="Z151"/>
  <c r="Z150" s="1"/>
  <c r="AA151"/>
  <c r="AA150" s="1"/>
  <c r="AB151"/>
  <c r="AB150" s="1"/>
  <c r="AC151"/>
  <c r="AC150" s="1"/>
  <c r="AD151"/>
  <c r="AD150" s="1"/>
  <c r="AE151"/>
  <c r="AE150" s="1"/>
  <c r="AF151"/>
  <c r="AF150" s="1"/>
  <c r="AG151"/>
  <c r="AG150" s="1"/>
  <c r="AH151"/>
  <c r="AH150" s="1"/>
  <c r="AI151"/>
  <c r="AI150" s="1"/>
  <c r="AJ151"/>
  <c r="AJ150" s="1"/>
  <c r="AK151"/>
  <c r="AK150" s="1"/>
  <c r="AL151"/>
  <c r="AL150" s="1"/>
  <c r="AM151"/>
  <c r="AM150" s="1"/>
  <c r="D155"/>
  <c r="D154" s="1"/>
  <c r="E155"/>
  <c r="E154" s="1"/>
  <c r="F155"/>
  <c r="F154" s="1"/>
  <c r="G155"/>
  <c r="G154" s="1"/>
  <c r="H155"/>
  <c r="H154" s="1"/>
  <c r="I155"/>
  <c r="I154" s="1"/>
  <c r="J155"/>
  <c r="J154" s="1"/>
  <c r="K155"/>
  <c r="K154" s="1"/>
  <c r="L155"/>
  <c r="L154" s="1"/>
  <c r="M155"/>
  <c r="M154" s="1"/>
  <c r="N155"/>
  <c r="N154" s="1"/>
  <c r="O155"/>
  <c r="O154" s="1"/>
  <c r="P155"/>
  <c r="P154" s="1"/>
  <c r="Q155"/>
  <c r="Q154" s="1"/>
  <c r="R155"/>
  <c r="R154" s="1"/>
  <c r="S155"/>
  <c r="S154" s="1"/>
  <c r="T155"/>
  <c r="T154" s="1"/>
  <c r="U155"/>
  <c r="U154" s="1"/>
  <c r="V155"/>
  <c r="V154" s="1"/>
  <c r="W155"/>
  <c r="W154" s="1"/>
  <c r="X155"/>
  <c r="Y155"/>
  <c r="Z155"/>
  <c r="Z154" s="1"/>
  <c r="AA155"/>
  <c r="AA154" s="1"/>
  <c r="AB155"/>
  <c r="AB154" s="1"/>
  <c r="AC155"/>
  <c r="AC154" s="1"/>
  <c r="AD155"/>
  <c r="AD154" s="1"/>
  <c r="AE155"/>
  <c r="AE154" s="1"/>
  <c r="AF155"/>
  <c r="AF154" s="1"/>
  <c r="AG155"/>
  <c r="AG154" s="1"/>
  <c r="AH155"/>
  <c r="AH154" s="1"/>
  <c r="AI155"/>
  <c r="AI154" s="1"/>
  <c r="AJ155"/>
  <c r="AK155"/>
  <c r="AK154" s="1"/>
  <c r="AL155"/>
  <c r="AL154" s="1"/>
  <c r="AM155"/>
  <c r="AM154" s="1"/>
  <c r="D159"/>
  <c r="D158" s="1"/>
  <c r="E159"/>
  <c r="F159"/>
  <c r="F158" s="1"/>
  <c r="G159"/>
  <c r="G158" s="1"/>
  <c r="H159"/>
  <c r="H158" s="1"/>
  <c r="I159"/>
  <c r="I158" s="1"/>
  <c r="J159"/>
  <c r="J158" s="1"/>
  <c r="K159"/>
  <c r="K158" s="1"/>
  <c r="L159"/>
  <c r="L158" s="1"/>
  <c r="M159"/>
  <c r="M158" s="1"/>
  <c r="N159"/>
  <c r="N158" s="1"/>
  <c r="O159"/>
  <c r="O158" s="1"/>
  <c r="P159"/>
  <c r="Q159"/>
  <c r="Q158" s="1"/>
  <c r="R159"/>
  <c r="R158" s="1"/>
  <c r="S159"/>
  <c r="S158" s="1"/>
  <c r="T159"/>
  <c r="T158" s="1"/>
  <c r="U159"/>
  <c r="U158" s="1"/>
  <c r="V159"/>
  <c r="V158" s="1"/>
  <c r="W159"/>
  <c r="W158" s="1"/>
  <c r="X159"/>
  <c r="X158" s="1"/>
  <c r="Y159"/>
  <c r="Y158" s="1"/>
  <c r="Z159"/>
  <c r="Z158" s="1"/>
  <c r="AA159"/>
  <c r="AA158" s="1"/>
  <c r="AB159"/>
  <c r="AB158" s="1"/>
  <c r="AC159"/>
  <c r="AC158" s="1"/>
  <c r="AD159"/>
  <c r="AD158" s="1"/>
  <c r="AE159"/>
  <c r="AE158" s="1"/>
  <c r="AF159"/>
  <c r="AF158" s="1"/>
  <c r="AG159"/>
  <c r="AG158" s="1"/>
  <c r="AH159"/>
  <c r="AH158" s="1"/>
  <c r="AI159"/>
  <c r="AI158" s="1"/>
  <c r="AJ159"/>
  <c r="AJ158" s="1"/>
  <c r="AK159"/>
  <c r="AK158" s="1"/>
  <c r="AL159"/>
  <c r="AL158" s="1"/>
  <c r="AM159"/>
  <c r="AM158" s="1"/>
  <c r="D163"/>
  <c r="D162" s="1"/>
  <c r="E163"/>
  <c r="E162" s="1"/>
  <c r="F163"/>
  <c r="F162" s="1"/>
  <c r="G163"/>
  <c r="G162" s="1"/>
  <c r="H163"/>
  <c r="H162" s="1"/>
  <c r="I163"/>
  <c r="I162" s="1"/>
  <c r="J163"/>
  <c r="J162" s="1"/>
  <c r="K163"/>
  <c r="K162" s="1"/>
  <c r="L163"/>
  <c r="L162" s="1"/>
  <c r="M163"/>
  <c r="M162" s="1"/>
  <c r="N163"/>
  <c r="N162" s="1"/>
  <c r="O163"/>
  <c r="O162" s="1"/>
  <c r="P163"/>
  <c r="P162" s="1"/>
  <c r="Q163"/>
  <c r="Q162" s="1"/>
  <c r="R163"/>
  <c r="R162" s="1"/>
  <c r="S163"/>
  <c r="S162" s="1"/>
  <c r="T163"/>
  <c r="T162" s="1"/>
  <c r="U163"/>
  <c r="U162" s="1"/>
  <c r="V163"/>
  <c r="V162" s="1"/>
  <c r="W163"/>
  <c r="W162" s="1"/>
  <c r="X163"/>
  <c r="X162" s="1"/>
  <c r="Y163"/>
  <c r="Y162" s="1"/>
  <c r="Z163"/>
  <c r="Z162" s="1"/>
  <c r="AA163"/>
  <c r="AA162" s="1"/>
  <c r="AB163"/>
  <c r="AB162" s="1"/>
  <c r="AC163"/>
  <c r="AC162" s="1"/>
  <c r="AD163"/>
  <c r="AD162" s="1"/>
  <c r="AE163"/>
  <c r="AE162" s="1"/>
  <c r="AF163"/>
  <c r="AF162" s="1"/>
  <c r="AG163"/>
  <c r="AG162" s="1"/>
  <c r="AH163"/>
  <c r="AH162" s="1"/>
  <c r="AI163"/>
  <c r="AI162" s="1"/>
  <c r="AJ163"/>
  <c r="AJ162" s="1"/>
  <c r="AK163"/>
  <c r="AK162" s="1"/>
  <c r="AL163"/>
  <c r="AL162" s="1"/>
  <c r="AM163"/>
  <c r="AM162" s="1"/>
  <c r="D167"/>
  <c r="D166" s="1"/>
  <c r="E167"/>
  <c r="E166" s="1"/>
  <c r="F167"/>
  <c r="F166" s="1"/>
  <c r="G167"/>
  <c r="G166" s="1"/>
  <c r="H167"/>
  <c r="H166" s="1"/>
  <c r="I167"/>
  <c r="I166" s="1"/>
  <c r="J167"/>
  <c r="J166" s="1"/>
  <c r="K167"/>
  <c r="K166" s="1"/>
  <c r="L167"/>
  <c r="L166" s="1"/>
  <c r="M167"/>
  <c r="M166" s="1"/>
  <c r="N167"/>
  <c r="N166" s="1"/>
  <c r="O167"/>
  <c r="O166" s="1"/>
  <c r="P167"/>
  <c r="P166" s="1"/>
  <c r="Q167"/>
  <c r="Q166" s="1"/>
  <c r="R167"/>
  <c r="R166" s="1"/>
  <c r="S167"/>
  <c r="S166" s="1"/>
  <c r="T167"/>
  <c r="T166" s="1"/>
  <c r="U167"/>
  <c r="U166" s="1"/>
  <c r="V167"/>
  <c r="V166" s="1"/>
  <c r="W167"/>
  <c r="W166" s="1"/>
  <c r="X167"/>
  <c r="Y167"/>
  <c r="Z167"/>
  <c r="Z166" s="1"/>
  <c r="AA167"/>
  <c r="AA166" s="1"/>
  <c r="AB167"/>
  <c r="AB166" s="1"/>
  <c r="AC167"/>
  <c r="AC166" s="1"/>
  <c r="AD167"/>
  <c r="AD166" s="1"/>
  <c r="AE167"/>
  <c r="AE166" s="1"/>
  <c r="AF167"/>
  <c r="AF166" s="1"/>
  <c r="AG167"/>
  <c r="AG166" s="1"/>
  <c r="AH167"/>
  <c r="AH166" s="1"/>
  <c r="AI167"/>
  <c r="AI166" s="1"/>
  <c r="AJ167"/>
  <c r="AK167"/>
  <c r="AL167"/>
  <c r="AL166" s="1"/>
  <c r="AM167"/>
  <c r="AM166" s="1"/>
  <c r="D171"/>
  <c r="D170" s="1"/>
  <c r="E171"/>
  <c r="E170" s="1"/>
  <c r="F171"/>
  <c r="F170" s="1"/>
  <c r="G171"/>
  <c r="G170" s="1"/>
  <c r="H171"/>
  <c r="I171"/>
  <c r="I170" s="1"/>
  <c r="J171"/>
  <c r="J170" s="1"/>
  <c r="K171"/>
  <c r="K170" s="1"/>
  <c r="L171"/>
  <c r="M171"/>
  <c r="M170" s="1"/>
  <c r="N171"/>
  <c r="N170" s="1"/>
  <c r="O171"/>
  <c r="O170" s="1"/>
  <c r="P171"/>
  <c r="P170" s="1"/>
  <c r="Q171"/>
  <c r="Q170" s="1"/>
  <c r="R171"/>
  <c r="R170" s="1"/>
  <c r="S171"/>
  <c r="S170" s="1"/>
  <c r="T171"/>
  <c r="T170" s="1"/>
  <c r="U171"/>
  <c r="U170" s="1"/>
  <c r="V171"/>
  <c r="V170" s="1"/>
  <c r="W171"/>
  <c r="W170" s="1"/>
  <c r="X171"/>
  <c r="X170" s="1"/>
  <c r="Y171"/>
  <c r="Y170" s="1"/>
  <c r="Z171"/>
  <c r="Z170" s="1"/>
  <c r="AA171"/>
  <c r="AA170" s="1"/>
  <c r="AB171"/>
  <c r="AC171"/>
  <c r="AC170" s="1"/>
  <c r="AD171"/>
  <c r="AD170" s="1"/>
  <c r="AE171"/>
  <c r="AE170" s="1"/>
  <c r="AF171"/>
  <c r="AG171"/>
  <c r="AH171"/>
  <c r="AH170" s="1"/>
  <c r="AI171"/>
  <c r="AI170" s="1"/>
  <c r="AJ171"/>
  <c r="AK171"/>
  <c r="AL171"/>
  <c r="AL170" s="1"/>
  <c r="AM171"/>
  <c r="AM170" s="1"/>
  <c r="D175"/>
  <c r="D174" s="1"/>
  <c r="E175"/>
  <c r="E174" s="1"/>
  <c r="F175"/>
  <c r="F174" s="1"/>
  <c r="G175"/>
  <c r="G174" s="1"/>
  <c r="H175"/>
  <c r="H174" s="1"/>
  <c r="I175"/>
  <c r="I174" s="1"/>
  <c r="J175"/>
  <c r="J174" s="1"/>
  <c r="K175"/>
  <c r="K174" s="1"/>
  <c r="L175"/>
  <c r="L174" s="1"/>
  <c r="M175"/>
  <c r="M174" s="1"/>
  <c r="N175"/>
  <c r="N174" s="1"/>
  <c r="O175"/>
  <c r="O174" s="1"/>
  <c r="P175"/>
  <c r="P174" s="1"/>
  <c r="Q175"/>
  <c r="Q174" s="1"/>
  <c r="R175"/>
  <c r="R174" s="1"/>
  <c r="S175"/>
  <c r="S174" s="1"/>
  <c r="T175"/>
  <c r="U175"/>
  <c r="U174" s="1"/>
  <c r="V175"/>
  <c r="V174" s="1"/>
  <c r="W175"/>
  <c r="W174" s="1"/>
  <c r="X175"/>
  <c r="X174" s="1"/>
  <c r="Y175"/>
  <c r="Y174" s="1"/>
  <c r="Z175"/>
  <c r="Z174" s="1"/>
  <c r="AA175"/>
  <c r="AA174" s="1"/>
  <c r="AB175"/>
  <c r="AC175"/>
  <c r="AC174" s="1"/>
  <c r="AD175"/>
  <c r="AD174" s="1"/>
  <c r="AE175"/>
  <c r="AE174" s="1"/>
  <c r="AF175"/>
  <c r="AF174" s="1"/>
  <c r="AG175"/>
  <c r="AG174" s="1"/>
  <c r="AH175"/>
  <c r="AH174" s="1"/>
  <c r="AI175"/>
  <c r="AI174" s="1"/>
  <c r="AJ175"/>
  <c r="AK175"/>
  <c r="AK174" s="1"/>
  <c r="AL175"/>
  <c r="AL174" s="1"/>
  <c r="AM175"/>
  <c r="AM174" s="1"/>
  <c r="D179"/>
  <c r="D178" s="1"/>
  <c r="E179"/>
  <c r="E178" s="1"/>
  <c r="F179"/>
  <c r="F178" s="1"/>
  <c r="G179"/>
  <c r="G178" s="1"/>
  <c r="H179"/>
  <c r="H178" s="1"/>
  <c r="I179"/>
  <c r="I178" s="1"/>
  <c r="J179"/>
  <c r="J178" s="1"/>
  <c r="K179"/>
  <c r="K178" s="1"/>
  <c r="L179"/>
  <c r="L178" s="1"/>
  <c r="M179"/>
  <c r="M178" s="1"/>
  <c r="N179"/>
  <c r="N178" s="1"/>
  <c r="O179"/>
  <c r="O178" s="1"/>
  <c r="P179"/>
  <c r="P178" s="1"/>
  <c r="Q179"/>
  <c r="Q178" s="1"/>
  <c r="R179"/>
  <c r="R178" s="1"/>
  <c r="S179"/>
  <c r="S178" s="1"/>
  <c r="T179"/>
  <c r="T178" s="1"/>
  <c r="U179"/>
  <c r="U178" s="1"/>
  <c r="V179"/>
  <c r="V178" s="1"/>
  <c r="W179"/>
  <c r="W178" s="1"/>
  <c r="X179"/>
  <c r="X178" s="1"/>
  <c r="Y179"/>
  <c r="Y178" s="1"/>
  <c r="Z179"/>
  <c r="Z178" s="1"/>
  <c r="AA179"/>
  <c r="AA178" s="1"/>
  <c r="AB179"/>
  <c r="AB178" s="1"/>
  <c r="AC179"/>
  <c r="AC178" s="1"/>
  <c r="AD179"/>
  <c r="AD178" s="1"/>
  <c r="AE179"/>
  <c r="AE178" s="1"/>
  <c r="AF179"/>
  <c r="AF178" s="1"/>
  <c r="AG179"/>
  <c r="AG178" s="1"/>
  <c r="AH179"/>
  <c r="AH178" s="1"/>
  <c r="AI179"/>
  <c r="AI178" s="1"/>
  <c r="AJ179"/>
  <c r="AJ178" s="1"/>
  <c r="AK179"/>
  <c r="AK178" s="1"/>
  <c r="AL179"/>
  <c r="AL178" s="1"/>
  <c r="AM179"/>
  <c r="AM178" s="1"/>
  <c r="D183"/>
  <c r="D182" s="1"/>
  <c r="E183"/>
  <c r="E182" s="1"/>
  <c r="F183"/>
  <c r="F182" s="1"/>
  <c r="G183"/>
  <c r="G182" s="1"/>
  <c r="H183"/>
  <c r="I183"/>
  <c r="I182" s="1"/>
  <c r="J183"/>
  <c r="J182" s="1"/>
  <c r="K183"/>
  <c r="K182" s="1"/>
  <c r="L183"/>
  <c r="M183"/>
  <c r="M182" s="1"/>
  <c r="N183"/>
  <c r="N182" s="1"/>
  <c r="O183"/>
  <c r="O182" s="1"/>
  <c r="P183"/>
  <c r="P182" s="1"/>
  <c r="Q183"/>
  <c r="Q182" s="1"/>
  <c r="R183"/>
  <c r="R182" s="1"/>
  <c r="S183"/>
  <c r="S182" s="1"/>
  <c r="T183"/>
  <c r="T182" s="1"/>
  <c r="U183"/>
  <c r="U182" s="1"/>
  <c r="V183"/>
  <c r="V182" s="1"/>
  <c r="W183"/>
  <c r="W182" s="1"/>
  <c r="X183"/>
  <c r="X182" s="1"/>
  <c r="Y183"/>
  <c r="Y182" s="1"/>
  <c r="Z183"/>
  <c r="Z182" s="1"/>
  <c r="AA183"/>
  <c r="AA182" s="1"/>
  <c r="AB183"/>
  <c r="AB182" s="1"/>
  <c r="AC183"/>
  <c r="AC182" s="1"/>
  <c r="AD183"/>
  <c r="AD182" s="1"/>
  <c r="AE183"/>
  <c r="AE182" s="1"/>
  <c r="AF183"/>
  <c r="AG183"/>
  <c r="AH183"/>
  <c r="AH182" s="1"/>
  <c r="AI183"/>
  <c r="AI182" s="1"/>
  <c r="AJ183"/>
  <c r="AJ182" s="1"/>
  <c r="AK183"/>
  <c r="AK182" s="1"/>
  <c r="AL183"/>
  <c r="AL182" s="1"/>
  <c r="AM183"/>
  <c r="AM182" s="1"/>
  <c r="D187"/>
  <c r="D186" s="1"/>
  <c r="E187"/>
  <c r="E186" s="1"/>
  <c r="F187"/>
  <c r="F186" s="1"/>
  <c r="G187"/>
  <c r="G186" s="1"/>
  <c r="H187"/>
  <c r="H186" s="1"/>
  <c r="I187"/>
  <c r="I186" s="1"/>
  <c r="J187"/>
  <c r="J186" s="1"/>
  <c r="K187"/>
  <c r="K186" s="1"/>
  <c r="L187"/>
  <c r="L186" s="1"/>
  <c r="M187"/>
  <c r="M186" s="1"/>
  <c r="N187"/>
  <c r="N186" s="1"/>
  <c r="O187"/>
  <c r="O186" s="1"/>
  <c r="P187"/>
  <c r="P186" s="1"/>
  <c r="Q187"/>
  <c r="Q186" s="1"/>
  <c r="R187"/>
  <c r="R186" s="1"/>
  <c r="S187"/>
  <c r="S186" s="1"/>
  <c r="T187"/>
  <c r="T186" s="1"/>
  <c r="U187"/>
  <c r="U186" s="1"/>
  <c r="V187"/>
  <c r="V186" s="1"/>
  <c r="W187"/>
  <c r="W186" s="1"/>
  <c r="X187"/>
  <c r="X186" s="1"/>
  <c r="Y187"/>
  <c r="Y186" s="1"/>
  <c r="Z187"/>
  <c r="Z186" s="1"/>
  <c r="AA187"/>
  <c r="AA186" s="1"/>
  <c r="AB187"/>
  <c r="AB186" s="1"/>
  <c r="AC187"/>
  <c r="AC186" s="1"/>
  <c r="AD187"/>
  <c r="AD186" s="1"/>
  <c r="AE187"/>
  <c r="AE186" s="1"/>
  <c r="AF187"/>
  <c r="AF186" s="1"/>
  <c r="AG187"/>
  <c r="AG186" s="1"/>
  <c r="AH187"/>
  <c r="AH186" s="1"/>
  <c r="AI187"/>
  <c r="AI186" s="1"/>
  <c r="AJ187"/>
  <c r="AJ186" s="1"/>
  <c r="AK187"/>
  <c r="AK186" s="1"/>
  <c r="AL187"/>
  <c r="AL186" s="1"/>
  <c r="AM187"/>
  <c r="AM186" s="1"/>
  <c r="D191"/>
  <c r="D190" s="1"/>
  <c r="E191"/>
  <c r="F191"/>
  <c r="F190" s="1"/>
  <c r="G191"/>
  <c r="G190" s="1"/>
  <c r="H191"/>
  <c r="H190" s="1"/>
  <c r="I191"/>
  <c r="I190" s="1"/>
  <c r="J191"/>
  <c r="J190" s="1"/>
  <c r="K191"/>
  <c r="K190" s="1"/>
  <c r="L191"/>
  <c r="L190" s="1"/>
  <c r="M191"/>
  <c r="M190" s="1"/>
  <c r="N191"/>
  <c r="N190" s="1"/>
  <c r="O191"/>
  <c r="O190" s="1"/>
  <c r="P191"/>
  <c r="P190" s="1"/>
  <c r="Q191"/>
  <c r="Q190" s="1"/>
  <c r="R191"/>
  <c r="R190" s="1"/>
  <c r="S191"/>
  <c r="S190" s="1"/>
  <c r="T191"/>
  <c r="T190" s="1"/>
  <c r="U191"/>
  <c r="U190" s="1"/>
  <c r="V191"/>
  <c r="V190" s="1"/>
  <c r="W191"/>
  <c r="W190" s="1"/>
  <c r="X191"/>
  <c r="Y191"/>
  <c r="Y190" s="1"/>
  <c r="Z191"/>
  <c r="Z190" s="1"/>
  <c r="AA191"/>
  <c r="AA190" s="1"/>
  <c r="AB191"/>
  <c r="AB190" s="1"/>
  <c r="AC191"/>
  <c r="AC190" s="1"/>
  <c r="AD191"/>
  <c r="AD190" s="1"/>
  <c r="AE191"/>
  <c r="AE190" s="1"/>
  <c r="AF191"/>
  <c r="AF190" s="1"/>
  <c r="AG191"/>
  <c r="AG190" s="1"/>
  <c r="AH191"/>
  <c r="AH190" s="1"/>
  <c r="AI191"/>
  <c r="AI190" s="1"/>
  <c r="AJ191"/>
  <c r="AJ190" s="1"/>
  <c r="AK191"/>
  <c r="AK190" s="1"/>
  <c r="AL191"/>
  <c r="AL190" s="1"/>
  <c r="AM191"/>
  <c r="AM190" s="1"/>
  <c r="D195"/>
  <c r="D194" s="1"/>
  <c r="E195"/>
  <c r="F195"/>
  <c r="G195"/>
  <c r="G194" s="1"/>
  <c r="H195"/>
  <c r="I195"/>
  <c r="I194" s="1"/>
  <c r="J195"/>
  <c r="J194" s="1"/>
  <c r="K195"/>
  <c r="K194" s="1"/>
  <c r="L195"/>
  <c r="L194" s="1"/>
  <c r="M195"/>
  <c r="M194" s="1"/>
  <c r="N195"/>
  <c r="N194" s="1"/>
  <c r="O195"/>
  <c r="O194" s="1"/>
  <c r="P195"/>
  <c r="P194" s="1"/>
  <c r="Q195"/>
  <c r="Q194" s="1"/>
  <c r="R195"/>
  <c r="R194" s="1"/>
  <c r="S195"/>
  <c r="S194" s="1"/>
  <c r="T195"/>
  <c r="T194" s="1"/>
  <c r="U195"/>
  <c r="U194" s="1"/>
  <c r="V195"/>
  <c r="V194" s="1"/>
  <c r="W195"/>
  <c r="W194" s="1"/>
  <c r="X195"/>
  <c r="X194" s="1"/>
  <c r="Y195"/>
  <c r="Y194" s="1"/>
  <c r="Z195"/>
  <c r="Z194" s="1"/>
  <c r="AA195"/>
  <c r="AA194" s="1"/>
  <c r="AB195"/>
  <c r="AC195"/>
  <c r="AD195"/>
  <c r="AD194" s="1"/>
  <c r="AE195"/>
  <c r="AE194" s="1"/>
  <c r="AF195"/>
  <c r="AF194" s="1"/>
  <c r="AG195"/>
  <c r="AG194" s="1"/>
  <c r="AH195"/>
  <c r="AH194" s="1"/>
  <c r="AI195"/>
  <c r="AI194" s="1"/>
  <c r="AJ195"/>
  <c r="AJ194" s="1"/>
  <c r="AK195"/>
  <c r="AK194" s="1"/>
  <c r="AL195"/>
  <c r="AL194" s="1"/>
  <c r="AM195"/>
  <c r="AM194" s="1"/>
  <c r="D199"/>
  <c r="D198" s="1"/>
  <c r="E199"/>
  <c r="E198" s="1"/>
  <c r="F199"/>
  <c r="F198" s="1"/>
  <c r="G199"/>
  <c r="G198" s="1"/>
  <c r="H199"/>
  <c r="H198" s="1"/>
  <c r="I199"/>
  <c r="I198" s="1"/>
  <c r="J199"/>
  <c r="J198" s="1"/>
  <c r="K199"/>
  <c r="K198" s="1"/>
  <c r="L199"/>
  <c r="L198" s="1"/>
  <c r="M199"/>
  <c r="M198" s="1"/>
  <c r="N199"/>
  <c r="N198" s="1"/>
  <c r="O199"/>
  <c r="O198" s="1"/>
  <c r="P199"/>
  <c r="P198" s="1"/>
  <c r="Q199"/>
  <c r="Q198" s="1"/>
  <c r="R199"/>
  <c r="R198" s="1"/>
  <c r="S199"/>
  <c r="S198" s="1"/>
  <c r="T199"/>
  <c r="T198" s="1"/>
  <c r="U199"/>
  <c r="U198" s="1"/>
  <c r="V199"/>
  <c r="V198" s="1"/>
  <c r="W199"/>
  <c r="W198" s="1"/>
  <c r="X199"/>
  <c r="X198" s="1"/>
  <c r="Y199"/>
  <c r="Y198" s="1"/>
  <c r="Z199"/>
  <c r="Z198" s="1"/>
  <c r="AA199"/>
  <c r="AA198" s="1"/>
  <c r="AB199"/>
  <c r="AB198" s="1"/>
  <c r="AC199"/>
  <c r="AC198" s="1"/>
  <c r="AD199"/>
  <c r="AD198" s="1"/>
  <c r="AE199"/>
  <c r="AE198" s="1"/>
  <c r="AF199"/>
  <c r="AF198" s="1"/>
  <c r="AG199"/>
  <c r="AG198" s="1"/>
  <c r="AH199"/>
  <c r="AH198" s="1"/>
  <c r="AI199"/>
  <c r="AI198" s="1"/>
  <c r="AJ199"/>
  <c r="AJ198" s="1"/>
  <c r="AK199"/>
  <c r="AK198" s="1"/>
  <c r="AL199"/>
  <c r="AL198" s="1"/>
  <c r="AM199"/>
  <c r="AM198" s="1"/>
  <c r="D203"/>
  <c r="D202" s="1"/>
  <c r="E203"/>
  <c r="E202" s="1"/>
  <c r="F203"/>
  <c r="F202" s="1"/>
  <c r="G203"/>
  <c r="G202" s="1"/>
  <c r="H203"/>
  <c r="H202" s="1"/>
  <c r="I203"/>
  <c r="I202" s="1"/>
  <c r="J203"/>
  <c r="J202" s="1"/>
  <c r="K203"/>
  <c r="K202" s="1"/>
  <c r="L203"/>
  <c r="L202" s="1"/>
  <c r="M203"/>
  <c r="M202" s="1"/>
  <c r="N203"/>
  <c r="N202" s="1"/>
  <c r="O203"/>
  <c r="O202" s="1"/>
  <c r="P203"/>
  <c r="P202" s="1"/>
  <c r="Q203"/>
  <c r="Q202" s="1"/>
  <c r="R203"/>
  <c r="R202" s="1"/>
  <c r="S203"/>
  <c r="S202" s="1"/>
  <c r="T203"/>
  <c r="U203"/>
  <c r="U202" s="1"/>
  <c r="V203"/>
  <c r="V202" s="1"/>
  <c r="W203"/>
  <c r="W202" s="1"/>
  <c r="X203"/>
  <c r="X202" s="1"/>
  <c r="Y203"/>
  <c r="Y202" s="1"/>
  <c r="Z203"/>
  <c r="Z202" s="1"/>
  <c r="AA203"/>
  <c r="AA202" s="1"/>
  <c r="AB203"/>
  <c r="AB202" s="1"/>
  <c r="AC203"/>
  <c r="AC202" s="1"/>
  <c r="AD203"/>
  <c r="AD202" s="1"/>
  <c r="AE203"/>
  <c r="AE202" s="1"/>
  <c r="AF203"/>
  <c r="AF202" s="1"/>
  <c r="AG203"/>
  <c r="AG202" s="1"/>
  <c r="AH203"/>
  <c r="AH202" s="1"/>
  <c r="AI203"/>
  <c r="AI202" s="1"/>
  <c r="AJ203"/>
  <c r="AJ202" s="1"/>
  <c r="AK203"/>
  <c r="AK202" s="1"/>
  <c r="AL203"/>
  <c r="AL202" s="1"/>
  <c r="AM203"/>
  <c r="AM202" s="1"/>
  <c r="D207"/>
  <c r="D206" s="1"/>
  <c r="E207"/>
  <c r="E206" s="1"/>
  <c r="F207"/>
  <c r="F206" s="1"/>
  <c r="G207"/>
  <c r="G206" s="1"/>
  <c r="H207"/>
  <c r="H206" s="1"/>
  <c r="I207"/>
  <c r="I206" s="1"/>
  <c r="J207"/>
  <c r="J206" s="1"/>
  <c r="K207"/>
  <c r="K206" s="1"/>
  <c r="L207"/>
  <c r="L206" s="1"/>
  <c r="M207"/>
  <c r="M206" s="1"/>
  <c r="N207"/>
  <c r="N206" s="1"/>
  <c r="O207"/>
  <c r="O206" s="1"/>
  <c r="P207"/>
  <c r="P206" s="1"/>
  <c r="Q207"/>
  <c r="Q206" s="1"/>
  <c r="R207"/>
  <c r="R206" s="1"/>
  <c r="S207"/>
  <c r="S206" s="1"/>
  <c r="T207"/>
  <c r="T206" s="1"/>
  <c r="U207"/>
  <c r="U206" s="1"/>
  <c r="V207"/>
  <c r="V206" s="1"/>
  <c r="W207"/>
  <c r="W206" s="1"/>
  <c r="X207"/>
  <c r="X206" s="1"/>
  <c r="Y207"/>
  <c r="Y206" s="1"/>
  <c r="Z207"/>
  <c r="Z206" s="1"/>
  <c r="AA207"/>
  <c r="AA206" s="1"/>
  <c r="AB207"/>
  <c r="AB206" s="1"/>
  <c r="AC207"/>
  <c r="AC206" s="1"/>
  <c r="AD207"/>
  <c r="AD206" s="1"/>
  <c r="AE207"/>
  <c r="AE206" s="1"/>
  <c r="AF207"/>
  <c r="AG207"/>
  <c r="AG206" s="1"/>
  <c r="AH207"/>
  <c r="AH206" s="1"/>
  <c r="AI207"/>
  <c r="AI206" s="1"/>
  <c r="AJ207"/>
  <c r="AJ206" s="1"/>
  <c r="AK207"/>
  <c r="AK206" s="1"/>
  <c r="AL207"/>
  <c r="AL206" s="1"/>
  <c r="AM207"/>
  <c r="AM206" s="1"/>
  <c r="D211"/>
  <c r="D210" s="1"/>
  <c r="E211"/>
  <c r="E210" s="1"/>
  <c r="F211"/>
  <c r="F210" s="1"/>
  <c r="G211"/>
  <c r="G210" s="1"/>
  <c r="H211"/>
  <c r="H210" s="1"/>
  <c r="I211"/>
  <c r="I210" s="1"/>
  <c r="J211"/>
  <c r="J210" s="1"/>
  <c r="K211"/>
  <c r="K210" s="1"/>
  <c r="L211"/>
  <c r="L210" s="1"/>
  <c r="M211"/>
  <c r="M210" s="1"/>
  <c r="N211"/>
  <c r="N210" s="1"/>
  <c r="O211"/>
  <c r="O210" s="1"/>
  <c r="P211"/>
  <c r="P210" s="1"/>
  <c r="Q211"/>
  <c r="Q210" s="1"/>
  <c r="R211"/>
  <c r="R210" s="1"/>
  <c r="S211"/>
  <c r="S210" s="1"/>
  <c r="T211"/>
  <c r="T210" s="1"/>
  <c r="U211"/>
  <c r="U210" s="1"/>
  <c r="V211"/>
  <c r="V210" s="1"/>
  <c r="W211"/>
  <c r="W210" s="1"/>
  <c r="X211"/>
  <c r="X210" s="1"/>
  <c r="Y211"/>
  <c r="Y210" s="1"/>
  <c r="Z211"/>
  <c r="Z210" s="1"/>
  <c r="AA211"/>
  <c r="AA210" s="1"/>
  <c r="AB211"/>
  <c r="AB210" s="1"/>
  <c r="AC211"/>
  <c r="AC210" s="1"/>
  <c r="AD211"/>
  <c r="AD210" s="1"/>
  <c r="AE211"/>
  <c r="AE210" s="1"/>
  <c r="AF211"/>
  <c r="AF210" s="1"/>
  <c r="AG211"/>
  <c r="AG210" s="1"/>
  <c r="AH211"/>
  <c r="AH210" s="1"/>
  <c r="AI211"/>
  <c r="AI210" s="1"/>
  <c r="AJ211"/>
  <c r="AJ210" s="1"/>
  <c r="AK211"/>
  <c r="AK210" s="1"/>
  <c r="AL211"/>
  <c r="AL210" s="1"/>
  <c r="AM211"/>
  <c r="AM210" s="1"/>
  <c r="D215"/>
  <c r="D214" s="1"/>
  <c r="E215"/>
  <c r="E214" s="1"/>
  <c r="F215"/>
  <c r="F214" s="1"/>
  <c r="G215"/>
  <c r="G214" s="1"/>
  <c r="H215"/>
  <c r="H214" s="1"/>
  <c r="I215"/>
  <c r="I214" s="1"/>
  <c r="J215"/>
  <c r="J214" s="1"/>
  <c r="K215"/>
  <c r="K214" s="1"/>
  <c r="L215"/>
  <c r="L214" s="1"/>
  <c r="M215"/>
  <c r="M214" s="1"/>
  <c r="N215"/>
  <c r="N214" s="1"/>
  <c r="O215"/>
  <c r="O214" s="1"/>
  <c r="P215"/>
  <c r="P214" s="1"/>
  <c r="Q215"/>
  <c r="Q214" s="1"/>
  <c r="R215"/>
  <c r="R214" s="1"/>
  <c r="S215"/>
  <c r="S214" s="1"/>
  <c r="T215"/>
  <c r="T214" s="1"/>
  <c r="U215"/>
  <c r="U214" s="1"/>
  <c r="V215"/>
  <c r="V214" s="1"/>
  <c r="W215"/>
  <c r="W214" s="1"/>
  <c r="X215"/>
  <c r="X214" s="1"/>
  <c r="Y215"/>
  <c r="Y214" s="1"/>
  <c r="Z215"/>
  <c r="Z214" s="1"/>
  <c r="AA215"/>
  <c r="AA214" s="1"/>
  <c r="AB215"/>
  <c r="AB214" s="1"/>
  <c r="AC215"/>
  <c r="AC214" s="1"/>
  <c r="AD215"/>
  <c r="AD214" s="1"/>
  <c r="AE215"/>
  <c r="AE214" s="1"/>
  <c r="AF215"/>
  <c r="AF214" s="1"/>
  <c r="AG215"/>
  <c r="AG214" s="1"/>
  <c r="AH215"/>
  <c r="AH214" s="1"/>
  <c r="AI215"/>
  <c r="AI214" s="1"/>
  <c r="AJ215"/>
  <c r="AJ214" s="1"/>
  <c r="AK215"/>
  <c r="AK214" s="1"/>
  <c r="AL215"/>
  <c r="AL214" s="1"/>
  <c r="AM215"/>
  <c r="AM214" s="1"/>
  <c r="AQ13" i="34"/>
  <c r="AR13"/>
  <c r="AS13"/>
  <c r="AT13"/>
  <c r="AQ17"/>
  <c r="AR17"/>
  <c r="AS17"/>
  <c r="AT17"/>
  <c r="AQ21"/>
  <c r="AR21"/>
  <c r="AS21"/>
  <c r="AT21"/>
  <c r="AT25" s="1"/>
  <c r="AT29" s="1"/>
  <c r="AT33" s="1"/>
  <c r="AT37" s="1"/>
  <c r="AT41" s="1"/>
  <c r="AT45" s="1"/>
  <c r="AT49" s="1"/>
  <c r="AT53" s="1"/>
  <c r="AT57" s="1"/>
  <c r="AT61" s="1"/>
  <c r="AT65" s="1"/>
  <c r="AT69" s="1"/>
  <c r="AT73" s="1"/>
  <c r="AT77" s="1"/>
  <c r="AT81" s="1"/>
  <c r="AT85" s="1"/>
  <c r="AT89" s="1"/>
  <c r="AT93" s="1"/>
  <c r="AT97" s="1"/>
  <c r="AT101" s="1"/>
  <c r="AT105" s="1"/>
  <c r="AT109" s="1"/>
  <c r="AT113" s="1"/>
  <c r="AT117" s="1"/>
  <c r="AT121" s="1"/>
  <c r="AT125" s="1"/>
  <c r="AT129" s="1"/>
  <c r="AT133" s="1"/>
  <c r="AT137" s="1"/>
  <c r="AT141" s="1"/>
  <c r="AT145" s="1"/>
  <c r="AT149" s="1"/>
  <c r="AT153" s="1"/>
  <c r="AT157" s="1"/>
  <c r="AT161" s="1"/>
  <c r="AT165" s="1"/>
  <c r="AT169" s="1"/>
  <c r="AT173" s="1"/>
  <c r="AT177" s="1"/>
  <c r="AT181" s="1"/>
  <c r="AT185" s="1"/>
  <c r="AT189" s="1"/>
  <c r="AT193" s="1"/>
  <c r="AT197" s="1"/>
  <c r="AT201" s="1"/>
  <c r="AT205" s="1"/>
  <c r="AT209" s="1"/>
  <c r="AT213" s="1"/>
  <c r="AQ25"/>
  <c r="AR25"/>
  <c r="AR29" s="1"/>
  <c r="AR33" s="1"/>
  <c r="AR37" s="1"/>
  <c r="AR41" s="1"/>
  <c r="AR45" s="1"/>
  <c r="AR49" s="1"/>
  <c r="AR53" s="1"/>
  <c r="AR57" s="1"/>
  <c r="AR61" s="1"/>
  <c r="AR65" s="1"/>
  <c r="AR69" s="1"/>
  <c r="AR73" s="1"/>
  <c r="AR77" s="1"/>
  <c r="AR81" s="1"/>
  <c r="AR85" s="1"/>
  <c r="AR89" s="1"/>
  <c r="AR93" s="1"/>
  <c r="AR97" s="1"/>
  <c r="AR101" s="1"/>
  <c r="AR105" s="1"/>
  <c r="AR109" s="1"/>
  <c r="AR113" s="1"/>
  <c r="AR117" s="1"/>
  <c r="AR121" s="1"/>
  <c r="AR125" s="1"/>
  <c r="AR129" s="1"/>
  <c r="AR133" s="1"/>
  <c r="AR137" s="1"/>
  <c r="AR141" s="1"/>
  <c r="AR145" s="1"/>
  <c r="AR149" s="1"/>
  <c r="AR153" s="1"/>
  <c r="AR157" s="1"/>
  <c r="AR161" s="1"/>
  <c r="AR165" s="1"/>
  <c r="AR169" s="1"/>
  <c r="AR173" s="1"/>
  <c r="AR177" s="1"/>
  <c r="AR181" s="1"/>
  <c r="AR185" s="1"/>
  <c r="AR189" s="1"/>
  <c r="AR193" s="1"/>
  <c r="AR197" s="1"/>
  <c r="AR201" s="1"/>
  <c r="AR205" s="1"/>
  <c r="AR209" s="1"/>
  <c r="AR213" s="1"/>
  <c r="AS25"/>
  <c r="AS29" s="1"/>
  <c r="AS33" s="1"/>
  <c r="AS37" s="1"/>
  <c r="AS41" s="1"/>
  <c r="AS45" s="1"/>
  <c r="AS49" s="1"/>
  <c r="AS53" s="1"/>
  <c r="AS57" s="1"/>
  <c r="AS61" s="1"/>
  <c r="AS65" s="1"/>
  <c r="AS69" s="1"/>
  <c r="AS73" s="1"/>
  <c r="AS77" s="1"/>
  <c r="AS81" s="1"/>
  <c r="AS85" s="1"/>
  <c r="AS89" s="1"/>
  <c r="AS93" s="1"/>
  <c r="AS97" s="1"/>
  <c r="AS101" s="1"/>
  <c r="AS105" s="1"/>
  <c r="AS109" s="1"/>
  <c r="AS113" s="1"/>
  <c r="AS117" s="1"/>
  <c r="AS121" s="1"/>
  <c r="AS125" s="1"/>
  <c r="AS129" s="1"/>
  <c r="AS133" s="1"/>
  <c r="AS137" s="1"/>
  <c r="AS141" s="1"/>
  <c r="AS145" s="1"/>
  <c r="AS149" s="1"/>
  <c r="AS153" s="1"/>
  <c r="AS157" s="1"/>
  <c r="AS161" s="1"/>
  <c r="AS165" s="1"/>
  <c r="AS169" s="1"/>
  <c r="AS173" s="1"/>
  <c r="AS177" s="1"/>
  <c r="AS181" s="1"/>
  <c r="AS185" s="1"/>
  <c r="AS189" s="1"/>
  <c r="AS193" s="1"/>
  <c r="AS197" s="1"/>
  <c r="AS201" s="1"/>
  <c r="AS205" s="1"/>
  <c r="AS209" s="1"/>
  <c r="AS213" s="1"/>
  <c r="AQ29"/>
  <c r="AQ33" s="1"/>
  <c r="AQ37" s="1"/>
  <c r="AQ41" s="1"/>
  <c r="AQ45" s="1"/>
  <c r="AQ49" s="1"/>
  <c r="AQ53" s="1"/>
  <c r="AQ57" s="1"/>
  <c r="AQ61" s="1"/>
  <c r="AQ65" s="1"/>
  <c r="AQ69" s="1"/>
  <c r="AQ73" s="1"/>
  <c r="AQ77" s="1"/>
  <c r="AQ81" s="1"/>
  <c r="AQ85" s="1"/>
  <c r="AQ89" s="1"/>
  <c r="AQ93" s="1"/>
  <c r="AQ97" s="1"/>
  <c r="AQ101" s="1"/>
  <c r="AQ105" s="1"/>
  <c r="AQ109" s="1"/>
  <c r="AQ113" s="1"/>
  <c r="AQ117" s="1"/>
  <c r="AQ121" s="1"/>
  <c r="AQ125" s="1"/>
  <c r="AQ129" s="1"/>
  <c r="AQ133" s="1"/>
  <c r="AQ137" s="1"/>
  <c r="AQ141" s="1"/>
  <c r="AQ145" s="1"/>
  <c r="AQ149" s="1"/>
  <c r="AQ153" s="1"/>
  <c r="AQ157" s="1"/>
  <c r="AQ161" s="1"/>
  <c r="AQ165" s="1"/>
  <c r="AQ169" s="1"/>
  <c r="AQ173" s="1"/>
  <c r="AQ177" s="1"/>
  <c r="AQ181" s="1"/>
  <c r="AQ185" s="1"/>
  <c r="AQ189" s="1"/>
  <c r="AQ193" s="1"/>
  <c r="AQ197" s="1"/>
  <c r="AQ201" s="1"/>
  <c r="AQ205" s="1"/>
  <c r="AQ209" s="1"/>
  <c r="AQ213" s="1"/>
  <c r="AQ73" i="33" l="1"/>
  <c r="AQ77" s="1"/>
  <c r="AQ81" s="1"/>
  <c r="AQ85" s="1"/>
  <c r="AQ89" s="1"/>
  <c r="AQ93" s="1"/>
  <c r="AQ97" s="1"/>
  <c r="AQ101" s="1"/>
  <c r="AQ105" s="1"/>
  <c r="AQ109" s="1"/>
  <c r="AQ113" s="1"/>
  <c r="AQ117" s="1"/>
  <c r="AQ121" s="1"/>
  <c r="AQ125" s="1"/>
  <c r="AQ129" s="1"/>
  <c r="AQ133" s="1"/>
  <c r="AQ137" s="1"/>
  <c r="AQ141" s="1"/>
  <c r="AQ145" s="1"/>
  <c r="AQ149" s="1"/>
  <c r="AQ153" s="1"/>
  <c r="AQ157" s="1"/>
  <c r="AQ161" s="1"/>
  <c r="AQ165" s="1"/>
  <c r="AQ169" s="1"/>
  <c r="AQ173" s="1"/>
  <c r="AQ177" s="1"/>
  <c r="AQ181" s="1"/>
  <c r="AQ185" s="1"/>
  <c r="AQ189" s="1"/>
  <c r="AQ193" s="1"/>
  <c r="AQ197" s="1"/>
  <c r="AQ201" s="1"/>
  <c r="AQ205" s="1"/>
  <c r="AQ209" s="1"/>
  <c r="AQ213" s="1"/>
  <c r="E70"/>
  <c r="T50"/>
  <c r="Q34"/>
  <c r="I58"/>
  <c r="AF206"/>
  <c r="T202"/>
  <c r="AB194"/>
  <c r="X190"/>
  <c r="AJ166"/>
  <c r="X166"/>
  <c r="P158"/>
  <c r="AJ154"/>
  <c r="X154"/>
  <c r="AF182"/>
  <c r="L182"/>
  <c r="H182"/>
  <c r="AB174"/>
  <c r="T174"/>
  <c r="H170"/>
  <c r="Y154"/>
  <c r="X146"/>
  <c r="T126"/>
  <c r="T102"/>
  <c r="H102"/>
  <c r="AF98"/>
  <c r="T98"/>
  <c r="L98"/>
  <c r="AF90"/>
  <c r="X90"/>
  <c r="T90"/>
  <c r="AJ86"/>
  <c r="AF86"/>
  <c r="AB70"/>
  <c r="X70"/>
  <c r="T70"/>
  <c r="AB62"/>
  <c r="P62"/>
  <c r="P58"/>
  <c r="H58"/>
  <c r="AF50"/>
  <c r="T46"/>
  <c r="T38"/>
  <c r="L38"/>
  <c r="P34"/>
  <c r="AF30"/>
  <c r="P22"/>
  <c r="AJ18"/>
  <c r="X18"/>
  <c r="T14"/>
  <c r="L6"/>
  <c r="AC62"/>
  <c r="AB78"/>
  <c r="R78"/>
  <c r="P78"/>
  <c r="AJ74"/>
  <c r="L74"/>
  <c r="AC22" i="34"/>
  <c r="AC194" i="33"/>
  <c r="AG182"/>
  <c r="AK166"/>
  <c r="Y166"/>
  <c r="H126"/>
  <c r="H122"/>
  <c r="T118"/>
  <c r="H118"/>
  <c r="Y90"/>
  <c r="AF14"/>
  <c r="AC42"/>
  <c r="AB42"/>
  <c r="AJ54"/>
  <c r="L54"/>
  <c r="AJ174"/>
  <c r="X14"/>
  <c r="AJ170"/>
  <c r="AF170"/>
  <c r="AB170"/>
  <c r="L170"/>
  <c r="AK170"/>
  <c r="AG170"/>
  <c r="Q78"/>
  <c r="Q22"/>
  <c r="M74"/>
  <c r="M54"/>
  <c r="N6"/>
  <c r="M6"/>
  <c r="I30"/>
  <c r="I18"/>
  <c r="E194"/>
  <c r="E190"/>
  <c r="E158"/>
  <c r="AA210" i="34"/>
  <c r="D214"/>
  <c r="D210"/>
  <c r="AK22"/>
  <c r="AF22"/>
  <c r="AI22"/>
  <c r="F194" i="33"/>
  <c r="H194"/>
  <c r="G198" i="34"/>
  <c r="AM22"/>
  <c r="AA214"/>
  <c r="AM14" i="33"/>
  <c r="AG14"/>
  <c r="Y14"/>
  <c r="E14"/>
  <c r="H33" i="28" l="1"/>
  <c r="G33"/>
  <c r="F33"/>
  <c r="E33"/>
  <c r="D33"/>
  <c r="C33"/>
  <c r="H32"/>
  <c r="G32"/>
  <c r="F32"/>
  <c r="E32"/>
  <c r="D32"/>
  <c r="C32"/>
  <c r="H31"/>
  <c r="G31"/>
  <c r="F31"/>
  <c r="E31"/>
  <c r="D31"/>
  <c r="C31"/>
  <c r="H30"/>
  <c r="G30"/>
  <c r="F30"/>
  <c r="E30"/>
  <c r="D30"/>
  <c r="C30"/>
  <c r="H29"/>
  <c r="G29"/>
  <c r="F29"/>
  <c r="E29"/>
  <c r="D29"/>
  <c r="C29"/>
  <c r="H28"/>
  <c r="G28"/>
  <c r="F28"/>
  <c r="E28"/>
  <c r="D28"/>
  <c r="C28"/>
  <c r="H27"/>
  <c r="G27"/>
  <c r="F27"/>
  <c r="E27"/>
  <c r="D27"/>
  <c r="C27"/>
  <c r="H26"/>
  <c r="G26"/>
  <c r="F26"/>
  <c r="E26"/>
  <c r="D26"/>
  <c r="C26"/>
  <c r="H25"/>
  <c r="G25"/>
  <c r="F25"/>
  <c r="E25"/>
  <c r="D25"/>
  <c r="H24"/>
  <c r="G24"/>
  <c r="F24"/>
  <c r="E24"/>
  <c r="D24"/>
  <c r="B13" i="14"/>
  <c r="H34" i="28"/>
  <c r="B216" i="34"/>
  <c r="B212"/>
  <c r="B208"/>
  <c r="B204"/>
  <c r="B200"/>
  <c r="B196"/>
  <c r="B192"/>
  <c r="B188"/>
  <c r="B184"/>
  <c r="B180"/>
  <c r="B176"/>
  <c r="B172"/>
  <c r="B168"/>
  <c r="B164"/>
  <c r="B160"/>
  <c r="B156"/>
  <c r="B152"/>
  <c r="B148"/>
  <c r="B144"/>
  <c r="B140"/>
  <c r="B136"/>
  <c r="B132"/>
  <c r="B128"/>
  <c r="B124"/>
  <c r="B120"/>
  <c r="B116"/>
  <c r="B112"/>
  <c r="B108"/>
  <c r="B104"/>
  <c r="B100"/>
  <c r="B96"/>
  <c r="B92"/>
  <c r="B88"/>
  <c r="B84"/>
  <c r="B80"/>
  <c r="B76"/>
  <c r="B72"/>
  <c r="B68"/>
  <c r="B64"/>
  <c r="B60"/>
  <c r="B56"/>
  <c r="B52"/>
  <c r="B48"/>
  <c r="B44"/>
  <c r="B40"/>
  <c r="B36"/>
  <c r="B32"/>
  <c r="B28"/>
  <c r="B24"/>
  <c r="B20"/>
  <c r="B16"/>
  <c r="B12"/>
  <c r="B8"/>
  <c r="B24" i="33"/>
  <c r="B28"/>
  <c r="B32"/>
  <c r="B36"/>
  <c r="B40"/>
  <c r="B44"/>
  <c r="B48"/>
  <c r="B52"/>
  <c r="B56"/>
  <c r="B60"/>
  <c r="B64"/>
  <c r="B68"/>
  <c r="B72"/>
  <c r="B76"/>
  <c r="B80"/>
  <c r="B84"/>
  <c r="B88"/>
  <c r="B92"/>
  <c r="B96"/>
  <c r="B100"/>
  <c r="B104"/>
  <c r="B108"/>
  <c r="B112"/>
  <c r="B116"/>
  <c r="B120"/>
  <c r="B124"/>
  <c r="B128"/>
  <c r="B132"/>
  <c r="B136"/>
  <c r="B140"/>
  <c r="B144"/>
  <c r="B148"/>
  <c r="B152"/>
  <c r="B156"/>
  <c r="B160"/>
  <c r="B164"/>
  <c r="B168"/>
  <c r="B172"/>
  <c r="B176"/>
  <c r="B180"/>
  <c r="B184"/>
  <c r="B188"/>
  <c r="B192"/>
  <c r="B196"/>
  <c r="B200"/>
  <c r="B204"/>
  <c r="B208"/>
  <c r="B212"/>
  <c r="B216"/>
  <c r="B16"/>
  <c r="B20"/>
  <c r="B12"/>
  <c r="B8"/>
  <c r="AM17" l="1"/>
  <c r="AI17"/>
  <c r="AE17"/>
  <c r="AA17"/>
  <c r="W17"/>
  <c r="S17"/>
  <c r="O17"/>
  <c r="K17"/>
  <c r="G17"/>
  <c r="AL17"/>
  <c r="AH17"/>
  <c r="AD17"/>
  <c r="Z17"/>
  <c r="V17"/>
  <c r="R17"/>
  <c r="N17"/>
  <c r="J17"/>
  <c r="F17"/>
  <c r="AK17"/>
  <c r="AG17"/>
  <c r="AC17"/>
  <c r="Y17"/>
  <c r="U17"/>
  <c r="Q17"/>
  <c r="M17"/>
  <c r="I17"/>
  <c r="E17"/>
  <c r="AJ17"/>
  <c r="AF17"/>
  <c r="AB17"/>
  <c r="X17"/>
  <c r="T17"/>
  <c r="P17"/>
  <c r="L17"/>
  <c r="H17"/>
  <c r="D17"/>
  <c r="AI213"/>
  <c r="AA213"/>
  <c r="Q213"/>
  <c r="I213"/>
  <c r="AM213"/>
  <c r="AC213"/>
  <c r="W213"/>
  <c r="O213"/>
  <c r="E213"/>
  <c r="AL213"/>
  <c r="AH213"/>
  <c r="AD213"/>
  <c r="Z213"/>
  <c r="V213"/>
  <c r="R213"/>
  <c r="N213"/>
  <c r="J213"/>
  <c r="F213"/>
  <c r="AK213"/>
  <c r="AE213"/>
  <c r="U213"/>
  <c r="M213"/>
  <c r="G213"/>
  <c r="AG213"/>
  <c r="Y213"/>
  <c r="S213"/>
  <c r="K213"/>
  <c r="AJ213"/>
  <c r="AF213"/>
  <c r="AB213"/>
  <c r="X213"/>
  <c r="T213"/>
  <c r="P213"/>
  <c r="L213"/>
  <c r="H213"/>
  <c r="D213"/>
  <c r="AI205"/>
  <c r="Y205"/>
  <c r="Q205"/>
  <c r="I205"/>
  <c r="AK205"/>
  <c r="AE205"/>
  <c r="W205"/>
  <c r="O205"/>
  <c r="E205"/>
  <c r="AL205"/>
  <c r="AH205"/>
  <c r="AD205"/>
  <c r="Z205"/>
  <c r="V205"/>
  <c r="R205"/>
  <c r="N205"/>
  <c r="J205"/>
  <c r="F205"/>
  <c r="AM205"/>
  <c r="AC205"/>
  <c r="U205"/>
  <c r="M205"/>
  <c r="G205"/>
  <c r="AG205"/>
  <c r="AA205"/>
  <c r="S205"/>
  <c r="K205"/>
  <c r="AJ205"/>
  <c r="AF205"/>
  <c r="AB205"/>
  <c r="X205"/>
  <c r="T205"/>
  <c r="P205"/>
  <c r="L205"/>
  <c r="H205"/>
  <c r="D205"/>
  <c r="AG197"/>
  <c r="AA197"/>
  <c r="S197"/>
  <c r="K197"/>
  <c r="AM197"/>
  <c r="AE197"/>
  <c r="U197"/>
  <c r="M197"/>
  <c r="G197"/>
  <c r="AL197"/>
  <c r="AH197"/>
  <c r="AD197"/>
  <c r="Z197"/>
  <c r="V197"/>
  <c r="R197"/>
  <c r="N197"/>
  <c r="J197"/>
  <c r="F197"/>
  <c r="AK197"/>
  <c r="AC197"/>
  <c r="W197"/>
  <c r="O197"/>
  <c r="E197"/>
  <c r="AI197"/>
  <c r="Y197"/>
  <c r="Q197"/>
  <c r="I197"/>
  <c r="AJ197"/>
  <c r="AF197"/>
  <c r="AB197"/>
  <c r="X197"/>
  <c r="T197"/>
  <c r="P197"/>
  <c r="L197"/>
  <c r="H197"/>
  <c r="D197"/>
  <c r="AI189"/>
  <c r="AA189"/>
  <c r="S189"/>
  <c r="K189"/>
  <c r="G189"/>
  <c r="AK189"/>
  <c r="AC189"/>
  <c r="U189"/>
  <c r="M189"/>
  <c r="AL189"/>
  <c r="AH189"/>
  <c r="AD189"/>
  <c r="Z189"/>
  <c r="V189"/>
  <c r="R189"/>
  <c r="N189"/>
  <c r="J189"/>
  <c r="F189"/>
  <c r="AM189"/>
  <c r="AE189"/>
  <c r="W189"/>
  <c r="O189"/>
  <c r="I189"/>
  <c r="AG189"/>
  <c r="Y189"/>
  <c r="Q189"/>
  <c r="E189"/>
  <c r="AJ189"/>
  <c r="AF189"/>
  <c r="AB189"/>
  <c r="X189"/>
  <c r="T189"/>
  <c r="P189"/>
  <c r="L189"/>
  <c r="H189"/>
  <c r="D189"/>
  <c r="AM181"/>
  <c r="AE181"/>
  <c r="W181"/>
  <c r="O181"/>
  <c r="G181"/>
  <c r="AG181"/>
  <c r="Y181"/>
  <c r="S181"/>
  <c r="I181"/>
  <c r="AL181"/>
  <c r="AH181"/>
  <c r="AD181"/>
  <c r="Z181"/>
  <c r="V181"/>
  <c r="R181"/>
  <c r="N181"/>
  <c r="J181"/>
  <c r="F181"/>
  <c r="AI181"/>
  <c r="AA181"/>
  <c r="Q181"/>
  <c r="K181"/>
  <c r="AK181"/>
  <c r="AC181"/>
  <c r="U181"/>
  <c r="M181"/>
  <c r="E181"/>
  <c r="AJ181"/>
  <c r="AF181"/>
  <c r="AB181"/>
  <c r="X181"/>
  <c r="T181"/>
  <c r="P181"/>
  <c r="L181"/>
  <c r="H181"/>
  <c r="D181"/>
  <c r="AK173"/>
  <c r="AC173"/>
  <c r="U173"/>
  <c r="M173"/>
  <c r="G173"/>
  <c r="AI173"/>
  <c r="AA173"/>
  <c r="S173"/>
  <c r="K173"/>
  <c r="AL173"/>
  <c r="AH173"/>
  <c r="AD173"/>
  <c r="Z173"/>
  <c r="V173"/>
  <c r="R173"/>
  <c r="N173"/>
  <c r="J173"/>
  <c r="F173"/>
  <c r="AG173"/>
  <c r="Y173"/>
  <c r="Q173"/>
  <c r="I173"/>
  <c r="AM173"/>
  <c r="AE173"/>
  <c r="W173"/>
  <c r="O173"/>
  <c r="E173"/>
  <c r="AJ173"/>
  <c r="AF173"/>
  <c r="AB173"/>
  <c r="X173"/>
  <c r="T173"/>
  <c r="P173"/>
  <c r="L173"/>
  <c r="H173"/>
  <c r="D173"/>
  <c r="AM165"/>
  <c r="AE165"/>
  <c r="U165"/>
  <c r="O165"/>
  <c r="E165"/>
  <c r="AG165"/>
  <c r="Y165"/>
  <c r="S165"/>
  <c r="I165"/>
  <c r="AL165"/>
  <c r="AH165"/>
  <c r="AD165"/>
  <c r="Z165"/>
  <c r="V165"/>
  <c r="R165"/>
  <c r="N165"/>
  <c r="J165"/>
  <c r="F165"/>
  <c r="AI165"/>
  <c r="AA165"/>
  <c r="Q165"/>
  <c r="K165"/>
  <c r="AK165"/>
  <c r="AC165"/>
  <c r="W165"/>
  <c r="M165"/>
  <c r="G165"/>
  <c r="AJ165"/>
  <c r="AF165"/>
  <c r="AB165"/>
  <c r="X165"/>
  <c r="T165"/>
  <c r="P165"/>
  <c r="L165"/>
  <c r="H165"/>
  <c r="D165"/>
  <c r="AM157"/>
  <c r="AE157"/>
  <c r="W157"/>
  <c r="O157"/>
  <c r="AG157"/>
  <c r="Y157"/>
  <c r="Q157"/>
  <c r="K157"/>
  <c r="G157"/>
  <c r="AL157"/>
  <c r="AH157"/>
  <c r="AD157"/>
  <c r="Z157"/>
  <c r="V157"/>
  <c r="R157"/>
  <c r="N157"/>
  <c r="J157"/>
  <c r="F157"/>
  <c r="AI157"/>
  <c r="AA157"/>
  <c r="S157"/>
  <c r="E157"/>
  <c r="AK157"/>
  <c r="AC157"/>
  <c r="U157"/>
  <c r="M157"/>
  <c r="I157"/>
  <c r="AJ157"/>
  <c r="AF157"/>
  <c r="AB157"/>
  <c r="X157"/>
  <c r="T157"/>
  <c r="P157"/>
  <c r="L157"/>
  <c r="H157"/>
  <c r="D157"/>
  <c r="AI149"/>
  <c r="AC149"/>
  <c r="AK149"/>
  <c r="Y149"/>
  <c r="S149"/>
  <c r="K149"/>
  <c r="Q149"/>
  <c r="I149"/>
  <c r="AL149"/>
  <c r="AM149"/>
  <c r="AE149"/>
  <c r="AA149"/>
  <c r="AG149"/>
  <c r="W149"/>
  <c r="O149"/>
  <c r="G149"/>
  <c r="U149"/>
  <c r="M149"/>
  <c r="E149"/>
  <c r="AJ149"/>
  <c r="AF149"/>
  <c r="AB149"/>
  <c r="X149"/>
  <c r="T149"/>
  <c r="P149"/>
  <c r="L149"/>
  <c r="H149"/>
  <c r="D149"/>
  <c r="AD149"/>
  <c r="V149"/>
  <c r="N149"/>
  <c r="F149"/>
  <c r="AH149"/>
  <c r="Z149"/>
  <c r="R149"/>
  <c r="J149"/>
  <c r="AG141"/>
  <c r="Y141"/>
  <c r="S141"/>
  <c r="K141"/>
  <c r="AI141"/>
  <c r="AA141"/>
  <c r="Q141"/>
  <c r="I141"/>
  <c r="AK141"/>
  <c r="AC141"/>
  <c r="U141"/>
  <c r="O141"/>
  <c r="G141"/>
  <c r="AM141"/>
  <c r="AE141"/>
  <c r="W141"/>
  <c r="M141"/>
  <c r="E141"/>
  <c r="AJ141"/>
  <c r="AF141"/>
  <c r="AB141"/>
  <c r="X141"/>
  <c r="T141"/>
  <c r="P141"/>
  <c r="L141"/>
  <c r="H141"/>
  <c r="D141"/>
  <c r="AL141"/>
  <c r="AD141"/>
  <c r="V141"/>
  <c r="N141"/>
  <c r="F141"/>
  <c r="AH141"/>
  <c r="Z141"/>
  <c r="R141"/>
  <c r="J141"/>
  <c r="AI133"/>
  <c r="AA133"/>
  <c r="S133"/>
  <c r="I133"/>
  <c r="AG133"/>
  <c r="Y133"/>
  <c r="Q133"/>
  <c r="K133"/>
  <c r="AM133"/>
  <c r="AE133"/>
  <c r="W133"/>
  <c r="M133"/>
  <c r="G133"/>
  <c r="AK133"/>
  <c r="AC133"/>
  <c r="U133"/>
  <c r="O133"/>
  <c r="E133"/>
  <c r="AL133"/>
  <c r="AH133"/>
  <c r="AD133"/>
  <c r="Z133"/>
  <c r="V133"/>
  <c r="R133"/>
  <c r="N133"/>
  <c r="J133"/>
  <c r="F133"/>
  <c r="AJ133"/>
  <c r="AF133"/>
  <c r="AB133"/>
  <c r="X133"/>
  <c r="T133"/>
  <c r="P133"/>
  <c r="L133"/>
  <c r="H133"/>
  <c r="D133"/>
  <c r="AG125"/>
  <c r="AA125"/>
  <c r="Q125"/>
  <c r="K125"/>
  <c r="AI125"/>
  <c r="Y125"/>
  <c r="S125"/>
  <c r="I125"/>
  <c r="AK125"/>
  <c r="AC125"/>
  <c r="U125"/>
  <c r="O125"/>
  <c r="G125"/>
  <c r="AM125"/>
  <c r="AE125"/>
  <c r="W125"/>
  <c r="M125"/>
  <c r="E125"/>
  <c r="AL125"/>
  <c r="AH125"/>
  <c r="AD125"/>
  <c r="Z125"/>
  <c r="V125"/>
  <c r="R125"/>
  <c r="N125"/>
  <c r="J125"/>
  <c r="F125"/>
  <c r="AJ125"/>
  <c r="AF125"/>
  <c r="AB125"/>
  <c r="X125"/>
  <c r="T125"/>
  <c r="P125"/>
  <c r="L125"/>
  <c r="H125"/>
  <c r="D125"/>
  <c r="AI117"/>
  <c r="AA117"/>
  <c r="Q117"/>
  <c r="I117"/>
  <c r="AG117"/>
  <c r="Y117"/>
  <c r="S117"/>
  <c r="K117"/>
  <c r="D117"/>
  <c r="AM117"/>
  <c r="AE117"/>
  <c r="W117"/>
  <c r="M117"/>
  <c r="E117"/>
  <c r="AK117"/>
  <c r="AC117"/>
  <c r="U117"/>
  <c r="O117"/>
  <c r="G117"/>
  <c r="AL117"/>
  <c r="AH117"/>
  <c r="AD117"/>
  <c r="Z117"/>
  <c r="V117"/>
  <c r="R117"/>
  <c r="N117"/>
  <c r="J117"/>
  <c r="F117"/>
  <c r="AJ117"/>
  <c r="AF117"/>
  <c r="AB117"/>
  <c r="X117"/>
  <c r="T117"/>
  <c r="P117"/>
  <c r="L117"/>
  <c r="H117"/>
  <c r="AJ109"/>
  <c r="Z109"/>
  <c r="R109"/>
  <c r="J109"/>
  <c r="AH109"/>
  <c r="AB109"/>
  <c r="T109"/>
  <c r="L109"/>
  <c r="D109"/>
  <c r="AL109"/>
  <c r="AD109"/>
  <c r="V109"/>
  <c r="N109"/>
  <c r="F109"/>
  <c r="AF109"/>
  <c r="X109"/>
  <c r="P109"/>
  <c r="H109"/>
  <c r="AK109"/>
  <c r="AG109"/>
  <c r="AC109"/>
  <c r="Y109"/>
  <c r="U109"/>
  <c r="Q109"/>
  <c r="M109"/>
  <c r="I109"/>
  <c r="E109"/>
  <c r="AM109"/>
  <c r="AI109"/>
  <c r="AE109"/>
  <c r="AA109"/>
  <c r="W109"/>
  <c r="S109"/>
  <c r="O109"/>
  <c r="K109"/>
  <c r="G109"/>
  <c r="AJ101"/>
  <c r="Z101"/>
  <c r="T101"/>
  <c r="J101"/>
  <c r="AH101"/>
  <c r="AB101"/>
  <c r="R101"/>
  <c r="L101"/>
  <c r="D101"/>
  <c r="AD101"/>
  <c r="V101"/>
  <c r="P101"/>
  <c r="F101"/>
  <c r="AL101"/>
  <c r="AF101"/>
  <c r="X101"/>
  <c r="N101"/>
  <c r="H101"/>
  <c r="AK101"/>
  <c r="AG101"/>
  <c r="AC101"/>
  <c r="Y101"/>
  <c r="U101"/>
  <c r="Q101"/>
  <c r="M101"/>
  <c r="I101"/>
  <c r="E101"/>
  <c r="AM101"/>
  <c r="AI101"/>
  <c r="AE101"/>
  <c r="AA101"/>
  <c r="W101"/>
  <c r="S101"/>
  <c r="O101"/>
  <c r="K101"/>
  <c r="G101"/>
  <c r="AJ93"/>
  <c r="Z93"/>
  <c r="R93"/>
  <c r="N93"/>
  <c r="J93"/>
  <c r="F93"/>
  <c r="AH93"/>
  <c r="AB93"/>
  <c r="T93"/>
  <c r="AF93"/>
  <c r="V93"/>
  <c r="P93"/>
  <c r="L93"/>
  <c r="H93"/>
  <c r="D93"/>
  <c r="AL93"/>
  <c r="AD93"/>
  <c r="X93"/>
  <c r="AK93"/>
  <c r="AG93"/>
  <c r="AC93"/>
  <c r="Y93"/>
  <c r="U93"/>
  <c r="Q93"/>
  <c r="M93"/>
  <c r="I93"/>
  <c r="E93"/>
  <c r="AM93"/>
  <c r="AI93"/>
  <c r="AE93"/>
  <c r="AA93"/>
  <c r="W93"/>
  <c r="S93"/>
  <c r="O93"/>
  <c r="K93"/>
  <c r="G93"/>
  <c r="AL85"/>
  <c r="AF85"/>
  <c r="AB85"/>
  <c r="X85"/>
  <c r="T85"/>
  <c r="P85"/>
  <c r="L85"/>
  <c r="H85"/>
  <c r="D85"/>
  <c r="AJ85"/>
  <c r="AD85"/>
  <c r="Z85"/>
  <c r="V85"/>
  <c r="R85"/>
  <c r="N85"/>
  <c r="J85"/>
  <c r="F85"/>
  <c r="AH85"/>
  <c r="AK85"/>
  <c r="AG85"/>
  <c r="AC85"/>
  <c r="Y85"/>
  <c r="U85"/>
  <c r="Q85"/>
  <c r="M85"/>
  <c r="I85"/>
  <c r="E85"/>
  <c r="AM85"/>
  <c r="AI85"/>
  <c r="AE85"/>
  <c r="AA85"/>
  <c r="W85"/>
  <c r="S85"/>
  <c r="O85"/>
  <c r="K85"/>
  <c r="G85"/>
  <c r="AJ77"/>
  <c r="AF77"/>
  <c r="AB77"/>
  <c r="X77"/>
  <c r="T77"/>
  <c r="P77"/>
  <c r="L77"/>
  <c r="H77"/>
  <c r="D77"/>
  <c r="AL77"/>
  <c r="AH77"/>
  <c r="AD77"/>
  <c r="Z77"/>
  <c r="V77"/>
  <c r="R77"/>
  <c r="N77"/>
  <c r="J77"/>
  <c r="F77"/>
  <c r="AK77"/>
  <c r="AG77"/>
  <c r="AC77"/>
  <c r="Y77"/>
  <c r="U77"/>
  <c r="Q77"/>
  <c r="M77"/>
  <c r="I77"/>
  <c r="E77"/>
  <c r="AM77"/>
  <c r="AI77"/>
  <c r="AE77"/>
  <c r="AA77"/>
  <c r="W77"/>
  <c r="S77"/>
  <c r="O77"/>
  <c r="K77"/>
  <c r="G77"/>
  <c r="AJ69"/>
  <c r="AF69"/>
  <c r="AB69"/>
  <c r="X69"/>
  <c r="T69"/>
  <c r="P69"/>
  <c r="L69"/>
  <c r="H69"/>
  <c r="D69"/>
  <c r="AL69"/>
  <c r="AH69"/>
  <c r="AD69"/>
  <c r="Z69"/>
  <c r="V69"/>
  <c r="R69"/>
  <c r="N69"/>
  <c r="J69"/>
  <c r="F69"/>
  <c r="AK69"/>
  <c r="AG69"/>
  <c r="AC69"/>
  <c r="Y69"/>
  <c r="U69"/>
  <c r="Q69"/>
  <c r="M69"/>
  <c r="I69"/>
  <c r="E69"/>
  <c r="AM69"/>
  <c r="AI69"/>
  <c r="AE69"/>
  <c r="AA69"/>
  <c r="W69"/>
  <c r="S69"/>
  <c r="O69"/>
  <c r="K69"/>
  <c r="G69"/>
  <c r="AJ61"/>
  <c r="AF61"/>
  <c r="AB61"/>
  <c r="X61"/>
  <c r="T61"/>
  <c r="P61"/>
  <c r="L61"/>
  <c r="H61"/>
  <c r="D61"/>
  <c r="AM61"/>
  <c r="AI61"/>
  <c r="AE61"/>
  <c r="AA61"/>
  <c r="W61"/>
  <c r="S61"/>
  <c r="O61"/>
  <c r="K61"/>
  <c r="G61"/>
  <c r="AL61"/>
  <c r="AH61"/>
  <c r="AD61"/>
  <c r="Z61"/>
  <c r="V61"/>
  <c r="R61"/>
  <c r="N61"/>
  <c r="J61"/>
  <c r="F61"/>
  <c r="AK61"/>
  <c r="AG61"/>
  <c r="AC61"/>
  <c r="Y61"/>
  <c r="U61"/>
  <c r="Q61"/>
  <c r="M61"/>
  <c r="I61"/>
  <c r="E61"/>
  <c r="AM53"/>
  <c r="AI53"/>
  <c r="AE53"/>
  <c r="AA53"/>
  <c r="W53"/>
  <c r="S53"/>
  <c r="O53"/>
  <c r="K53"/>
  <c r="G53"/>
  <c r="AL53"/>
  <c r="AH53"/>
  <c r="AD53"/>
  <c r="Z53"/>
  <c r="V53"/>
  <c r="R53"/>
  <c r="N53"/>
  <c r="J53"/>
  <c r="F53"/>
  <c r="AK53"/>
  <c r="AG53"/>
  <c r="AC53"/>
  <c r="Y53"/>
  <c r="U53"/>
  <c r="Q53"/>
  <c r="M53"/>
  <c r="I53"/>
  <c r="E53"/>
  <c r="AJ53"/>
  <c r="AF53"/>
  <c r="AB53"/>
  <c r="X53"/>
  <c r="T53"/>
  <c r="P53"/>
  <c r="L53"/>
  <c r="H53"/>
  <c r="D53"/>
  <c r="AM45"/>
  <c r="AI45"/>
  <c r="AE45"/>
  <c r="AA45"/>
  <c r="W45"/>
  <c r="S45"/>
  <c r="O45"/>
  <c r="K45"/>
  <c r="G45"/>
  <c r="AL45"/>
  <c r="AH45"/>
  <c r="AD45"/>
  <c r="Z45"/>
  <c r="V45"/>
  <c r="R45"/>
  <c r="N45"/>
  <c r="J45"/>
  <c r="F45"/>
  <c r="AK45"/>
  <c r="AG45"/>
  <c r="AC45"/>
  <c r="Y45"/>
  <c r="U45"/>
  <c r="Q45"/>
  <c r="M45"/>
  <c r="I45"/>
  <c r="E45"/>
  <c r="AJ45"/>
  <c r="AF45"/>
  <c r="AB45"/>
  <c r="X45"/>
  <c r="T45"/>
  <c r="P45"/>
  <c r="L45"/>
  <c r="H45"/>
  <c r="D45"/>
  <c r="AM37"/>
  <c r="AI37"/>
  <c r="AE37"/>
  <c r="AA37"/>
  <c r="W37"/>
  <c r="S37"/>
  <c r="O37"/>
  <c r="K37"/>
  <c r="G37"/>
  <c r="AL37"/>
  <c r="AH37"/>
  <c r="AD37"/>
  <c r="Z37"/>
  <c r="V37"/>
  <c r="R37"/>
  <c r="N37"/>
  <c r="J37"/>
  <c r="F37"/>
  <c r="AK37"/>
  <c r="AG37"/>
  <c r="AC37"/>
  <c r="Y37"/>
  <c r="U37"/>
  <c r="Q37"/>
  <c r="M37"/>
  <c r="I37"/>
  <c r="E37"/>
  <c r="AJ37"/>
  <c r="AF37"/>
  <c r="AB37"/>
  <c r="X37"/>
  <c r="T37"/>
  <c r="P37"/>
  <c r="L37"/>
  <c r="H37"/>
  <c r="D37"/>
  <c r="AM29"/>
  <c r="AI29"/>
  <c r="AE29"/>
  <c r="AA29"/>
  <c r="W29"/>
  <c r="S29"/>
  <c r="O29"/>
  <c r="K29"/>
  <c r="G29"/>
  <c r="AL29"/>
  <c r="AH29"/>
  <c r="AD29"/>
  <c r="Z29"/>
  <c r="V29"/>
  <c r="R29"/>
  <c r="N29"/>
  <c r="J29"/>
  <c r="F29"/>
  <c r="AK29"/>
  <c r="AG29"/>
  <c r="AC29"/>
  <c r="Y29"/>
  <c r="U29"/>
  <c r="Q29"/>
  <c r="M29"/>
  <c r="I29"/>
  <c r="E29"/>
  <c r="AJ29"/>
  <c r="AF29"/>
  <c r="AB29"/>
  <c r="X29"/>
  <c r="T29"/>
  <c r="P29"/>
  <c r="L29"/>
  <c r="H29"/>
  <c r="D29"/>
  <c r="AK9"/>
  <c r="AG9"/>
  <c r="AC9"/>
  <c r="Y9"/>
  <c r="U9"/>
  <c r="Q9"/>
  <c r="M9"/>
  <c r="I9"/>
  <c r="E9"/>
  <c r="AJ9"/>
  <c r="AF9"/>
  <c r="AB9"/>
  <c r="X9"/>
  <c r="T9"/>
  <c r="P9"/>
  <c r="L9"/>
  <c r="H9"/>
  <c r="D9"/>
  <c r="AM9"/>
  <c r="AI9"/>
  <c r="AE9"/>
  <c r="AA9"/>
  <c r="W9"/>
  <c r="S9"/>
  <c r="O9"/>
  <c r="K9"/>
  <c r="G9"/>
  <c r="AL9"/>
  <c r="AH9"/>
  <c r="AD9"/>
  <c r="Z9"/>
  <c r="V9"/>
  <c r="R9"/>
  <c r="N9"/>
  <c r="J9"/>
  <c r="F9"/>
  <c r="AK13"/>
  <c r="AE13"/>
  <c r="AA13"/>
  <c r="U13"/>
  <c r="Q13"/>
  <c r="M13"/>
  <c r="I13"/>
  <c r="D13"/>
  <c r="AL13"/>
  <c r="AH13"/>
  <c r="AD13"/>
  <c r="Z13"/>
  <c r="V13"/>
  <c r="R13"/>
  <c r="N13"/>
  <c r="J13"/>
  <c r="F13"/>
  <c r="AI13"/>
  <c r="AC13"/>
  <c r="W13"/>
  <c r="S13"/>
  <c r="O13"/>
  <c r="K13"/>
  <c r="G13"/>
  <c r="AJ13"/>
  <c r="AF13"/>
  <c r="AB13"/>
  <c r="X13"/>
  <c r="T13"/>
  <c r="P13"/>
  <c r="L13"/>
  <c r="H13"/>
  <c r="AM209"/>
  <c r="AE209"/>
  <c r="W209"/>
  <c r="M209"/>
  <c r="G209"/>
  <c r="AI209"/>
  <c r="Y209"/>
  <c r="S209"/>
  <c r="I209"/>
  <c r="AL209"/>
  <c r="AH209"/>
  <c r="AD209"/>
  <c r="Z209"/>
  <c r="V209"/>
  <c r="R209"/>
  <c r="N209"/>
  <c r="J209"/>
  <c r="F209"/>
  <c r="AG209"/>
  <c r="AA209"/>
  <c r="Q209"/>
  <c r="K209"/>
  <c r="AK209"/>
  <c r="AC209"/>
  <c r="U209"/>
  <c r="O209"/>
  <c r="E209"/>
  <c r="AJ209"/>
  <c r="AF209"/>
  <c r="AB209"/>
  <c r="X209"/>
  <c r="T209"/>
  <c r="P209"/>
  <c r="L209"/>
  <c r="H209"/>
  <c r="D209"/>
  <c r="AM201"/>
  <c r="AE201"/>
  <c r="U201"/>
  <c r="O201"/>
  <c r="E201"/>
  <c r="AG201"/>
  <c r="Y201"/>
  <c r="S201"/>
  <c r="I201"/>
  <c r="AL201"/>
  <c r="AH201"/>
  <c r="AD201"/>
  <c r="Z201"/>
  <c r="V201"/>
  <c r="R201"/>
  <c r="N201"/>
  <c r="J201"/>
  <c r="F201"/>
  <c r="AI201"/>
  <c r="AA201"/>
  <c r="Q201"/>
  <c r="K201"/>
  <c r="AK201"/>
  <c r="AC201"/>
  <c r="W201"/>
  <c r="M201"/>
  <c r="G201"/>
  <c r="AJ201"/>
  <c r="AF201"/>
  <c r="AB201"/>
  <c r="X201"/>
  <c r="T201"/>
  <c r="P201"/>
  <c r="L201"/>
  <c r="H201"/>
  <c r="D201"/>
  <c r="AK193"/>
  <c r="AC193"/>
  <c r="U193"/>
  <c r="M193"/>
  <c r="G193"/>
  <c r="AI193"/>
  <c r="AA193"/>
  <c r="S193"/>
  <c r="K193"/>
  <c r="AL193"/>
  <c r="AH193"/>
  <c r="AD193"/>
  <c r="Z193"/>
  <c r="V193"/>
  <c r="R193"/>
  <c r="N193"/>
  <c r="J193"/>
  <c r="AG193"/>
  <c r="Y193"/>
  <c r="Q193"/>
  <c r="I193"/>
  <c r="AM193"/>
  <c r="AE193"/>
  <c r="W193"/>
  <c r="O193"/>
  <c r="E193"/>
  <c r="AJ193"/>
  <c r="AF193"/>
  <c r="AB193"/>
  <c r="X193"/>
  <c r="T193"/>
  <c r="P193"/>
  <c r="L193"/>
  <c r="D193"/>
  <c r="AI185"/>
  <c r="AA185"/>
  <c r="S185"/>
  <c r="K185"/>
  <c r="AK185"/>
  <c r="AC185"/>
  <c r="U185"/>
  <c r="M185"/>
  <c r="E185"/>
  <c r="AL185"/>
  <c r="AH185"/>
  <c r="AD185"/>
  <c r="Z185"/>
  <c r="V185"/>
  <c r="R185"/>
  <c r="N185"/>
  <c r="J185"/>
  <c r="F185"/>
  <c r="AM185"/>
  <c r="AE185"/>
  <c r="W185"/>
  <c r="O185"/>
  <c r="G185"/>
  <c r="AG185"/>
  <c r="Y185"/>
  <c r="Q185"/>
  <c r="I185"/>
  <c r="AJ185"/>
  <c r="AF185"/>
  <c r="AB185"/>
  <c r="X185"/>
  <c r="T185"/>
  <c r="P185"/>
  <c r="L185"/>
  <c r="H185"/>
  <c r="D185"/>
  <c r="AI177"/>
  <c r="AA177"/>
  <c r="S177"/>
  <c r="I177"/>
  <c r="AK177"/>
  <c r="AC177"/>
  <c r="U177"/>
  <c r="M177"/>
  <c r="G177"/>
  <c r="AL177"/>
  <c r="AH177"/>
  <c r="AD177"/>
  <c r="Z177"/>
  <c r="V177"/>
  <c r="R177"/>
  <c r="N177"/>
  <c r="J177"/>
  <c r="F177"/>
  <c r="AM177"/>
  <c r="AE177"/>
  <c r="W177"/>
  <c r="O177"/>
  <c r="E177"/>
  <c r="AG177"/>
  <c r="Y177"/>
  <c r="Q177"/>
  <c r="K177"/>
  <c r="AJ177"/>
  <c r="AF177"/>
  <c r="AB177"/>
  <c r="X177"/>
  <c r="T177"/>
  <c r="P177"/>
  <c r="L177"/>
  <c r="H177"/>
  <c r="D177"/>
  <c r="AI169"/>
  <c r="AA169"/>
  <c r="S169"/>
  <c r="K169"/>
  <c r="AK169"/>
  <c r="AC169"/>
  <c r="U169"/>
  <c r="M169"/>
  <c r="G169"/>
  <c r="AL169"/>
  <c r="AH169"/>
  <c r="AD169"/>
  <c r="Z169"/>
  <c r="V169"/>
  <c r="R169"/>
  <c r="N169"/>
  <c r="J169"/>
  <c r="F169"/>
  <c r="AM169"/>
  <c r="AE169"/>
  <c r="W169"/>
  <c r="O169"/>
  <c r="E169"/>
  <c r="AG169"/>
  <c r="Y169"/>
  <c r="Q169"/>
  <c r="I169"/>
  <c r="AJ169"/>
  <c r="AF169"/>
  <c r="AB169"/>
  <c r="X169"/>
  <c r="T169"/>
  <c r="P169"/>
  <c r="L169"/>
  <c r="H169"/>
  <c r="D169"/>
  <c r="AG161"/>
  <c r="AA161"/>
  <c r="Q161"/>
  <c r="K161"/>
  <c r="AM161"/>
  <c r="AC161"/>
  <c r="W161"/>
  <c r="M161"/>
  <c r="E161"/>
  <c r="AL161"/>
  <c r="AH161"/>
  <c r="AD161"/>
  <c r="Z161"/>
  <c r="V161"/>
  <c r="R161"/>
  <c r="N161"/>
  <c r="J161"/>
  <c r="F161"/>
  <c r="AK161"/>
  <c r="AE161"/>
  <c r="U161"/>
  <c r="O161"/>
  <c r="G161"/>
  <c r="AI161"/>
  <c r="Y161"/>
  <c r="S161"/>
  <c r="I161"/>
  <c r="AJ161"/>
  <c r="AF161"/>
  <c r="AB161"/>
  <c r="X161"/>
  <c r="T161"/>
  <c r="P161"/>
  <c r="L161"/>
  <c r="H161"/>
  <c r="D161"/>
  <c r="AK153"/>
  <c r="AC153"/>
  <c r="W153"/>
  <c r="O153"/>
  <c r="G153"/>
  <c r="AG153"/>
  <c r="AA153"/>
  <c r="Q153"/>
  <c r="K153"/>
  <c r="AL153"/>
  <c r="AH153"/>
  <c r="AD153"/>
  <c r="Z153"/>
  <c r="V153"/>
  <c r="R153"/>
  <c r="N153"/>
  <c r="J153"/>
  <c r="F153"/>
  <c r="AI153"/>
  <c r="Y153"/>
  <c r="S153"/>
  <c r="I153"/>
  <c r="AM153"/>
  <c r="AE153"/>
  <c r="U153"/>
  <c r="M153"/>
  <c r="E153"/>
  <c r="AJ153"/>
  <c r="AF153"/>
  <c r="AB153"/>
  <c r="X153"/>
  <c r="T153"/>
  <c r="P153"/>
  <c r="L153"/>
  <c r="H153"/>
  <c r="D153"/>
  <c r="AM145"/>
  <c r="AE145"/>
  <c r="W145"/>
  <c r="O145"/>
  <c r="E145"/>
  <c r="AK145"/>
  <c r="AC145"/>
  <c r="U145"/>
  <c r="M145"/>
  <c r="G145"/>
  <c r="AI145"/>
  <c r="AA145"/>
  <c r="S145"/>
  <c r="K145"/>
  <c r="AG145"/>
  <c r="Y145"/>
  <c r="Q145"/>
  <c r="I145"/>
  <c r="AJ145"/>
  <c r="AF145"/>
  <c r="AB145"/>
  <c r="X145"/>
  <c r="T145"/>
  <c r="P145"/>
  <c r="L145"/>
  <c r="H145"/>
  <c r="D145"/>
  <c r="AH145"/>
  <c r="Z145"/>
  <c r="R145"/>
  <c r="J145"/>
  <c r="AL145"/>
  <c r="AD145"/>
  <c r="V145"/>
  <c r="N145"/>
  <c r="F145"/>
  <c r="AM137"/>
  <c r="AE137"/>
  <c r="W137"/>
  <c r="O137"/>
  <c r="G137"/>
  <c r="AK137"/>
  <c r="AC137"/>
  <c r="U137"/>
  <c r="M137"/>
  <c r="E137"/>
  <c r="AI137"/>
  <c r="AA137"/>
  <c r="S137"/>
  <c r="K137"/>
  <c r="AG137"/>
  <c r="Y137"/>
  <c r="Q137"/>
  <c r="I137"/>
  <c r="AJ137"/>
  <c r="AH137"/>
  <c r="AD137"/>
  <c r="Z137"/>
  <c r="V137"/>
  <c r="R137"/>
  <c r="N137"/>
  <c r="J137"/>
  <c r="F137"/>
  <c r="AL137"/>
  <c r="AF137"/>
  <c r="AB137"/>
  <c r="X137"/>
  <c r="T137"/>
  <c r="P137"/>
  <c r="L137"/>
  <c r="H137"/>
  <c r="D137"/>
  <c r="AM129"/>
  <c r="AE129"/>
  <c r="W129"/>
  <c r="M129"/>
  <c r="E129"/>
  <c r="AK129"/>
  <c r="AC129"/>
  <c r="U129"/>
  <c r="O129"/>
  <c r="G129"/>
  <c r="AI129"/>
  <c r="AA129"/>
  <c r="S129"/>
  <c r="K129"/>
  <c r="AG129"/>
  <c r="Y129"/>
  <c r="Q129"/>
  <c r="I129"/>
  <c r="AL129"/>
  <c r="AH129"/>
  <c r="AD129"/>
  <c r="Z129"/>
  <c r="V129"/>
  <c r="R129"/>
  <c r="N129"/>
  <c r="J129"/>
  <c r="F129"/>
  <c r="AJ129"/>
  <c r="AF129"/>
  <c r="AB129"/>
  <c r="X129"/>
  <c r="T129"/>
  <c r="P129"/>
  <c r="L129"/>
  <c r="H129"/>
  <c r="D129"/>
  <c r="AM121"/>
  <c r="AE121"/>
  <c r="W121"/>
  <c r="M121"/>
  <c r="G121"/>
  <c r="AK121"/>
  <c r="AC121"/>
  <c r="U121"/>
  <c r="O121"/>
  <c r="E121"/>
  <c r="AI121"/>
  <c r="AA121"/>
  <c r="S121"/>
  <c r="I121"/>
  <c r="AG121"/>
  <c r="Y121"/>
  <c r="Q121"/>
  <c r="K121"/>
  <c r="AL121"/>
  <c r="AH121"/>
  <c r="AD121"/>
  <c r="Z121"/>
  <c r="V121"/>
  <c r="R121"/>
  <c r="N121"/>
  <c r="J121"/>
  <c r="F121"/>
  <c r="AJ121"/>
  <c r="AF121"/>
  <c r="AB121"/>
  <c r="X121"/>
  <c r="T121"/>
  <c r="P121"/>
  <c r="L121"/>
  <c r="H121"/>
  <c r="D121"/>
  <c r="AL113"/>
  <c r="AD113"/>
  <c r="V113"/>
  <c r="N113"/>
  <c r="F113"/>
  <c r="AF113"/>
  <c r="X113"/>
  <c r="P113"/>
  <c r="H113"/>
  <c r="AH113"/>
  <c r="Z113"/>
  <c r="R113"/>
  <c r="J113"/>
  <c r="AJ113"/>
  <c r="AB113"/>
  <c r="T113"/>
  <c r="L113"/>
  <c r="D113"/>
  <c r="AK113"/>
  <c r="AG113"/>
  <c r="AC113"/>
  <c r="Y113"/>
  <c r="U113"/>
  <c r="Q113"/>
  <c r="M113"/>
  <c r="I113"/>
  <c r="E113"/>
  <c r="AM113"/>
  <c r="AI113"/>
  <c r="AE113"/>
  <c r="AA113"/>
  <c r="W113"/>
  <c r="S113"/>
  <c r="O113"/>
  <c r="K113"/>
  <c r="G113"/>
  <c r="AL105"/>
  <c r="AD105"/>
  <c r="X105"/>
  <c r="P105"/>
  <c r="H105"/>
  <c r="AF105"/>
  <c r="V105"/>
  <c r="N105"/>
  <c r="F105"/>
  <c r="AH105"/>
  <c r="AB105"/>
  <c r="T105"/>
  <c r="L105"/>
  <c r="D105"/>
  <c r="AJ105"/>
  <c r="Z105"/>
  <c r="R105"/>
  <c r="J105"/>
  <c r="AK105"/>
  <c r="AG105"/>
  <c r="AC105"/>
  <c r="Y105"/>
  <c r="U105"/>
  <c r="Q105"/>
  <c r="M105"/>
  <c r="I105"/>
  <c r="E105"/>
  <c r="AM105"/>
  <c r="AI105"/>
  <c r="AE105"/>
  <c r="AA105"/>
  <c r="W105"/>
  <c r="S105"/>
  <c r="O105"/>
  <c r="K105"/>
  <c r="G105"/>
  <c r="AL97"/>
  <c r="AD97"/>
  <c r="V97"/>
  <c r="N97"/>
  <c r="F97"/>
  <c r="AF97"/>
  <c r="X97"/>
  <c r="P97"/>
  <c r="H97"/>
  <c r="AH97"/>
  <c r="Z97"/>
  <c r="R97"/>
  <c r="J97"/>
  <c r="D97"/>
  <c r="AJ97"/>
  <c r="AB97"/>
  <c r="T97"/>
  <c r="L97"/>
  <c r="AK97"/>
  <c r="AG97"/>
  <c r="AC97"/>
  <c r="Y97"/>
  <c r="U97"/>
  <c r="Q97"/>
  <c r="M97"/>
  <c r="I97"/>
  <c r="E97"/>
  <c r="AM97"/>
  <c r="AI97"/>
  <c r="AE97"/>
  <c r="AA97"/>
  <c r="W97"/>
  <c r="S97"/>
  <c r="O97"/>
  <c r="K97"/>
  <c r="G97"/>
  <c r="AL89"/>
  <c r="AH89"/>
  <c r="AD89"/>
  <c r="Z89"/>
  <c r="V89"/>
  <c r="R89"/>
  <c r="N89"/>
  <c r="J89"/>
  <c r="F89"/>
  <c r="AJ89"/>
  <c r="AF89"/>
  <c r="AB89"/>
  <c r="X89"/>
  <c r="T89"/>
  <c r="P89"/>
  <c r="L89"/>
  <c r="H89"/>
  <c r="D89"/>
  <c r="AK89"/>
  <c r="AG89"/>
  <c r="AC89"/>
  <c r="Y89"/>
  <c r="U89"/>
  <c r="Q89"/>
  <c r="M89"/>
  <c r="I89"/>
  <c r="E89"/>
  <c r="AM89"/>
  <c r="AI89"/>
  <c r="AE89"/>
  <c r="AA89"/>
  <c r="W89"/>
  <c r="S89"/>
  <c r="O89"/>
  <c r="K89"/>
  <c r="G89"/>
  <c r="AJ81"/>
  <c r="AF81"/>
  <c r="AB81"/>
  <c r="X81"/>
  <c r="T81"/>
  <c r="P81"/>
  <c r="L81"/>
  <c r="H81"/>
  <c r="D81"/>
  <c r="AL81"/>
  <c r="AH81"/>
  <c r="AD81"/>
  <c r="Z81"/>
  <c r="V81"/>
  <c r="R81"/>
  <c r="N81"/>
  <c r="J81"/>
  <c r="F81"/>
  <c r="AK81"/>
  <c r="AG81"/>
  <c r="AC81"/>
  <c r="Y81"/>
  <c r="U81"/>
  <c r="Q81"/>
  <c r="M81"/>
  <c r="I81"/>
  <c r="E81"/>
  <c r="AM81"/>
  <c r="AI81"/>
  <c r="AE81"/>
  <c r="AA81"/>
  <c r="W81"/>
  <c r="S81"/>
  <c r="O81"/>
  <c r="K81"/>
  <c r="G81"/>
  <c r="AJ73"/>
  <c r="AF73"/>
  <c r="AB73"/>
  <c r="X73"/>
  <c r="T73"/>
  <c r="P73"/>
  <c r="L73"/>
  <c r="H73"/>
  <c r="D73"/>
  <c r="AL73"/>
  <c r="AH73"/>
  <c r="AD73"/>
  <c r="Z73"/>
  <c r="V73"/>
  <c r="R73"/>
  <c r="N73"/>
  <c r="J73"/>
  <c r="F73"/>
  <c r="AK73"/>
  <c r="AG73"/>
  <c r="AC73"/>
  <c r="Y73"/>
  <c r="U73"/>
  <c r="Q73"/>
  <c r="M73"/>
  <c r="I73"/>
  <c r="E73"/>
  <c r="AM73"/>
  <c r="AI73"/>
  <c r="AE73"/>
  <c r="AA73"/>
  <c r="W73"/>
  <c r="S73"/>
  <c r="O73"/>
  <c r="K73"/>
  <c r="G73"/>
  <c r="AJ65"/>
  <c r="AF65"/>
  <c r="AB65"/>
  <c r="X65"/>
  <c r="T65"/>
  <c r="AL65"/>
  <c r="AH65"/>
  <c r="AD65"/>
  <c r="Z65"/>
  <c r="V65"/>
  <c r="R65"/>
  <c r="AK65"/>
  <c r="AG65"/>
  <c r="AC65"/>
  <c r="Y65"/>
  <c r="U65"/>
  <c r="P65"/>
  <c r="L65"/>
  <c r="H65"/>
  <c r="D65"/>
  <c r="O65"/>
  <c r="K65"/>
  <c r="G65"/>
  <c r="AM65"/>
  <c r="AI65"/>
  <c r="AE65"/>
  <c r="AA65"/>
  <c r="W65"/>
  <c r="S65"/>
  <c r="N65"/>
  <c r="J65"/>
  <c r="F65"/>
  <c r="Q65"/>
  <c r="M65"/>
  <c r="I65"/>
  <c r="E65"/>
  <c r="AL57"/>
  <c r="F57"/>
  <c r="V57"/>
  <c r="AH57"/>
  <c r="AD57"/>
  <c r="Z57"/>
  <c r="T57"/>
  <c r="P57"/>
  <c r="L57"/>
  <c r="H57"/>
  <c r="AM57"/>
  <c r="AI57"/>
  <c r="AE57"/>
  <c r="AA57"/>
  <c r="W57"/>
  <c r="S57"/>
  <c r="O57"/>
  <c r="K57"/>
  <c r="G57"/>
  <c r="AJ57"/>
  <c r="AF57"/>
  <c r="AB57"/>
  <c r="X57"/>
  <c r="R57"/>
  <c r="N57"/>
  <c r="J57"/>
  <c r="D57"/>
  <c r="AK57"/>
  <c r="AG57"/>
  <c r="AC57"/>
  <c r="Y57"/>
  <c r="U57"/>
  <c r="Q57"/>
  <c r="M57"/>
  <c r="I57"/>
  <c r="E57"/>
  <c r="AM49"/>
  <c r="AI49"/>
  <c r="AE49"/>
  <c r="AA49"/>
  <c r="W49"/>
  <c r="S49"/>
  <c r="O49"/>
  <c r="K49"/>
  <c r="G49"/>
  <c r="AL49"/>
  <c r="AH49"/>
  <c r="AD49"/>
  <c r="Z49"/>
  <c r="V49"/>
  <c r="R49"/>
  <c r="N49"/>
  <c r="J49"/>
  <c r="F49"/>
  <c r="AK49"/>
  <c r="AG49"/>
  <c r="AC49"/>
  <c r="Y49"/>
  <c r="U49"/>
  <c r="Q49"/>
  <c r="M49"/>
  <c r="I49"/>
  <c r="E49"/>
  <c r="AJ49"/>
  <c r="AF49"/>
  <c r="AB49"/>
  <c r="X49"/>
  <c r="T49"/>
  <c r="P49"/>
  <c r="L49"/>
  <c r="H49"/>
  <c r="D49"/>
  <c r="AM41"/>
  <c r="AI41"/>
  <c r="AE41"/>
  <c r="AA41"/>
  <c r="W41"/>
  <c r="S41"/>
  <c r="O41"/>
  <c r="K41"/>
  <c r="G41"/>
  <c r="AL41"/>
  <c r="AH41"/>
  <c r="AD41"/>
  <c r="Z41"/>
  <c r="V41"/>
  <c r="R41"/>
  <c r="N41"/>
  <c r="J41"/>
  <c r="F41"/>
  <c r="AK41"/>
  <c r="AG41"/>
  <c r="AC41"/>
  <c r="Y41"/>
  <c r="U41"/>
  <c r="Q41"/>
  <c r="M41"/>
  <c r="I41"/>
  <c r="E41"/>
  <c r="AJ41"/>
  <c r="AF41"/>
  <c r="AB41"/>
  <c r="X41"/>
  <c r="T41"/>
  <c r="P41"/>
  <c r="L41"/>
  <c r="H41"/>
  <c r="D41"/>
  <c r="AM33"/>
  <c r="AI33"/>
  <c r="AE33"/>
  <c r="AA33"/>
  <c r="W33"/>
  <c r="S33"/>
  <c r="O33"/>
  <c r="K33"/>
  <c r="G33"/>
  <c r="AL33"/>
  <c r="AH33"/>
  <c r="AD33"/>
  <c r="Z33"/>
  <c r="V33"/>
  <c r="R33"/>
  <c r="N33"/>
  <c r="J33"/>
  <c r="F33"/>
  <c r="AK33"/>
  <c r="AG33"/>
  <c r="AC33"/>
  <c r="Y33"/>
  <c r="U33"/>
  <c r="Q33"/>
  <c r="M33"/>
  <c r="I33"/>
  <c r="E33"/>
  <c r="AJ33"/>
  <c r="AF33"/>
  <c r="AB33"/>
  <c r="X33"/>
  <c r="T33"/>
  <c r="P33"/>
  <c r="L33"/>
  <c r="H33"/>
  <c r="D33"/>
  <c r="AM25"/>
  <c r="AI25"/>
  <c r="AE25"/>
  <c r="AA25"/>
  <c r="W25"/>
  <c r="S25"/>
  <c r="O25"/>
  <c r="K25"/>
  <c r="G25"/>
  <c r="AL25"/>
  <c r="AH25"/>
  <c r="AD25"/>
  <c r="Z25"/>
  <c r="V25"/>
  <c r="R25"/>
  <c r="N25"/>
  <c r="J25"/>
  <c r="F25"/>
  <c r="AK25"/>
  <c r="AG25"/>
  <c r="AC25"/>
  <c r="Y25"/>
  <c r="U25"/>
  <c r="Q25"/>
  <c r="M25"/>
  <c r="I25"/>
  <c r="E25"/>
  <c r="AJ25"/>
  <c r="AF25"/>
  <c r="AB25"/>
  <c r="X25"/>
  <c r="T25"/>
  <c r="P25"/>
  <c r="L25"/>
  <c r="H25"/>
  <c r="D25"/>
  <c r="AM13"/>
  <c r="F193"/>
  <c r="E13"/>
  <c r="H193"/>
  <c r="Y13"/>
  <c r="AG13"/>
  <c r="AE5"/>
  <c r="O5"/>
  <c r="AF5"/>
  <c r="P5"/>
  <c r="AK5"/>
  <c r="U5"/>
  <c r="E5"/>
  <c r="Z5"/>
  <c r="J5"/>
  <c r="AI5"/>
  <c r="S5"/>
  <c r="AJ5"/>
  <c r="T5"/>
  <c r="N5"/>
  <c r="AM5"/>
  <c r="W5"/>
  <c r="G5"/>
  <c r="X5"/>
  <c r="H5"/>
  <c r="AC5"/>
  <c r="M5"/>
  <c r="AH5"/>
  <c r="R5"/>
  <c r="AA5"/>
  <c r="K5"/>
  <c r="AB5"/>
  <c r="L5"/>
  <c r="AG5"/>
  <c r="Q5"/>
  <c r="AL5"/>
  <c r="V5"/>
  <c r="F5"/>
  <c r="D5"/>
  <c r="Y5"/>
  <c r="I5"/>
  <c r="AD5"/>
  <c r="Z21"/>
  <c r="J21"/>
  <c r="AE21"/>
  <c r="O21"/>
  <c r="AF21"/>
  <c r="P21"/>
  <c r="AK21"/>
  <c r="U21"/>
  <c r="E21"/>
  <c r="I21"/>
  <c r="K21"/>
  <c r="Q21"/>
  <c r="AD21"/>
  <c r="N21"/>
  <c r="AI21"/>
  <c r="S21"/>
  <c r="AJ21"/>
  <c r="T21"/>
  <c r="D21"/>
  <c r="Y21"/>
  <c r="L21"/>
  <c r="AH21"/>
  <c r="R21"/>
  <c r="AM21"/>
  <c r="W21"/>
  <c r="G21"/>
  <c r="X21"/>
  <c r="H21"/>
  <c r="AC21"/>
  <c r="M21"/>
  <c r="AB21"/>
  <c r="AL21"/>
  <c r="V21"/>
  <c r="F21"/>
  <c r="AA21"/>
  <c r="AG21"/>
  <c r="AJ17" i="34"/>
  <c r="AF17"/>
  <c r="AB17"/>
  <c r="X17"/>
  <c r="T17"/>
  <c r="P17"/>
  <c r="L17"/>
  <c r="H17"/>
  <c r="D17"/>
  <c r="AK17"/>
  <c r="AG17"/>
  <c r="AC17"/>
  <c r="Y17"/>
  <c r="U17"/>
  <c r="Q17"/>
  <c r="M17"/>
  <c r="I17"/>
  <c r="E17"/>
  <c r="AL17"/>
  <c r="AH17"/>
  <c r="AD17"/>
  <c r="Z17"/>
  <c r="V17"/>
  <c r="R17"/>
  <c r="N17"/>
  <c r="J17"/>
  <c r="F17"/>
  <c r="AM17"/>
  <c r="AI17"/>
  <c r="AE17"/>
  <c r="AA17"/>
  <c r="W17"/>
  <c r="S17"/>
  <c r="O17"/>
  <c r="K17"/>
  <c r="G17"/>
  <c r="AL33"/>
  <c r="AH33"/>
  <c r="AD33"/>
  <c r="Z33"/>
  <c r="V33"/>
  <c r="R33"/>
  <c r="N33"/>
  <c r="J33"/>
  <c r="F33"/>
  <c r="AM33"/>
  <c r="AI33"/>
  <c r="AE33"/>
  <c r="AA33"/>
  <c r="W33"/>
  <c r="S33"/>
  <c r="O33"/>
  <c r="K33"/>
  <c r="G33"/>
  <c r="AJ33"/>
  <c r="AF33"/>
  <c r="AB33"/>
  <c r="X33"/>
  <c r="T33"/>
  <c r="P33"/>
  <c r="L33"/>
  <c r="H33"/>
  <c r="D33"/>
  <c r="AK33"/>
  <c r="AG33"/>
  <c r="AC33"/>
  <c r="Y33"/>
  <c r="U33"/>
  <c r="Q33"/>
  <c r="M33"/>
  <c r="I33"/>
  <c r="E33"/>
  <c r="AL49"/>
  <c r="AH49"/>
  <c r="AD49"/>
  <c r="Z49"/>
  <c r="V49"/>
  <c r="R49"/>
  <c r="N49"/>
  <c r="J49"/>
  <c r="F49"/>
  <c r="AM49"/>
  <c r="AI49"/>
  <c r="AE49"/>
  <c r="AA49"/>
  <c r="W49"/>
  <c r="S49"/>
  <c r="O49"/>
  <c r="K49"/>
  <c r="G49"/>
  <c r="AJ49"/>
  <c r="AF49"/>
  <c r="AB49"/>
  <c r="X49"/>
  <c r="T49"/>
  <c r="P49"/>
  <c r="L49"/>
  <c r="H49"/>
  <c r="D49"/>
  <c r="AK49"/>
  <c r="AG49"/>
  <c r="AC49"/>
  <c r="Y49"/>
  <c r="U49"/>
  <c r="Q49"/>
  <c r="M49"/>
  <c r="I49"/>
  <c r="E49"/>
  <c r="AL65"/>
  <c r="AH65"/>
  <c r="AD65"/>
  <c r="Z65"/>
  <c r="V65"/>
  <c r="R65"/>
  <c r="N65"/>
  <c r="J65"/>
  <c r="F65"/>
  <c r="AM65"/>
  <c r="AI65"/>
  <c r="AE65"/>
  <c r="AA65"/>
  <c r="W65"/>
  <c r="S65"/>
  <c r="O65"/>
  <c r="K65"/>
  <c r="G65"/>
  <c r="AJ65"/>
  <c r="AF65"/>
  <c r="AB65"/>
  <c r="X65"/>
  <c r="T65"/>
  <c r="P65"/>
  <c r="L65"/>
  <c r="H65"/>
  <c r="D65"/>
  <c r="AK65"/>
  <c r="AG65"/>
  <c r="AC65"/>
  <c r="Y65"/>
  <c r="U65"/>
  <c r="Q65"/>
  <c r="M65"/>
  <c r="I65"/>
  <c r="E65"/>
  <c r="AL81"/>
  <c r="AH81"/>
  <c r="AD81"/>
  <c r="Z81"/>
  <c r="V81"/>
  <c r="R81"/>
  <c r="N81"/>
  <c r="J81"/>
  <c r="F81"/>
  <c r="AM81"/>
  <c r="AI81"/>
  <c r="AE81"/>
  <c r="AA81"/>
  <c r="W81"/>
  <c r="S81"/>
  <c r="O81"/>
  <c r="K81"/>
  <c r="G81"/>
  <c r="AJ81"/>
  <c r="AF81"/>
  <c r="AB81"/>
  <c r="X81"/>
  <c r="T81"/>
  <c r="P81"/>
  <c r="L81"/>
  <c r="H81"/>
  <c r="D81"/>
  <c r="AK81"/>
  <c r="AG81"/>
  <c r="AC81"/>
  <c r="Y81"/>
  <c r="U81"/>
  <c r="Q81"/>
  <c r="M81"/>
  <c r="I81"/>
  <c r="E81"/>
  <c r="AL97"/>
  <c r="AH97"/>
  <c r="AD97"/>
  <c r="Z97"/>
  <c r="V97"/>
  <c r="R97"/>
  <c r="N97"/>
  <c r="J97"/>
  <c r="F97"/>
  <c r="AM97"/>
  <c r="AI97"/>
  <c r="AE97"/>
  <c r="AA97"/>
  <c r="W97"/>
  <c r="S97"/>
  <c r="O97"/>
  <c r="K97"/>
  <c r="G97"/>
  <c r="AJ97"/>
  <c r="AF97"/>
  <c r="AB97"/>
  <c r="X97"/>
  <c r="T97"/>
  <c r="P97"/>
  <c r="L97"/>
  <c r="H97"/>
  <c r="D97"/>
  <c r="AK97"/>
  <c r="AG97"/>
  <c r="AC97"/>
  <c r="Y97"/>
  <c r="U97"/>
  <c r="Q97"/>
  <c r="M97"/>
  <c r="I97"/>
  <c r="E97"/>
  <c r="AJ113"/>
  <c r="AF113"/>
  <c r="AB113"/>
  <c r="X113"/>
  <c r="T113"/>
  <c r="P113"/>
  <c r="L113"/>
  <c r="H113"/>
  <c r="D113"/>
  <c r="AK113"/>
  <c r="AG113"/>
  <c r="AC113"/>
  <c r="Y113"/>
  <c r="U113"/>
  <c r="Q113"/>
  <c r="M113"/>
  <c r="I113"/>
  <c r="E113"/>
  <c r="AL113"/>
  <c r="AH113"/>
  <c r="AD113"/>
  <c r="Z113"/>
  <c r="V113"/>
  <c r="R113"/>
  <c r="N113"/>
  <c r="J113"/>
  <c r="F113"/>
  <c r="AI113"/>
  <c r="S113"/>
  <c r="AM113"/>
  <c r="W113"/>
  <c r="G113"/>
  <c r="AA113"/>
  <c r="K113"/>
  <c r="AE113"/>
  <c r="O113"/>
  <c r="AJ129"/>
  <c r="AF129"/>
  <c r="AB129"/>
  <c r="X129"/>
  <c r="T129"/>
  <c r="P129"/>
  <c r="L129"/>
  <c r="H129"/>
  <c r="D129"/>
  <c r="AK129"/>
  <c r="AG129"/>
  <c r="AC129"/>
  <c r="Y129"/>
  <c r="U129"/>
  <c r="Q129"/>
  <c r="M129"/>
  <c r="I129"/>
  <c r="E129"/>
  <c r="AL129"/>
  <c r="AH129"/>
  <c r="AD129"/>
  <c r="Z129"/>
  <c r="V129"/>
  <c r="R129"/>
  <c r="N129"/>
  <c r="J129"/>
  <c r="F129"/>
  <c r="AM129"/>
  <c r="AI129"/>
  <c r="AE129"/>
  <c r="AA129"/>
  <c r="W129"/>
  <c r="S129"/>
  <c r="O129"/>
  <c r="K129"/>
  <c r="G129"/>
  <c r="AJ145"/>
  <c r="AF145"/>
  <c r="AB145"/>
  <c r="X145"/>
  <c r="T145"/>
  <c r="P145"/>
  <c r="L145"/>
  <c r="H145"/>
  <c r="D145"/>
  <c r="AK145"/>
  <c r="AG145"/>
  <c r="AC145"/>
  <c r="Y145"/>
  <c r="U145"/>
  <c r="Q145"/>
  <c r="M145"/>
  <c r="I145"/>
  <c r="E145"/>
  <c r="AL145"/>
  <c r="AH145"/>
  <c r="AD145"/>
  <c r="Z145"/>
  <c r="V145"/>
  <c r="R145"/>
  <c r="N145"/>
  <c r="J145"/>
  <c r="F145"/>
  <c r="AM145"/>
  <c r="AI145"/>
  <c r="AE145"/>
  <c r="AA145"/>
  <c r="W145"/>
  <c r="S145"/>
  <c r="O145"/>
  <c r="K145"/>
  <c r="G145"/>
  <c r="AJ161"/>
  <c r="AF161"/>
  <c r="AB161"/>
  <c r="X161"/>
  <c r="T161"/>
  <c r="P161"/>
  <c r="L161"/>
  <c r="H161"/>
  <c r="D161"/>
  <c r="AK161"/>
  <c r="AG161"/>
  <c r="AC161"/>
  <c r="Y161"/>
  <c r="U161"/>
  <c r="Q161"/>
  <c r="M161"/>
  <c r="I161"/>
  <c r="E161"/>
  <c r="AL161"/>
  <c r="AH161"/>
  <c r="AD161"/>
  <c r="Z161"/>
  <c r="V161"/>
  <c r="R161"/>
  <c r="N161"/>
  <c r="J161"/>
  <c r="F161"/>
  <c r="AM161"/>
  <c r="AI161"/>
  <c r="AE161"/>
  <c r="AA161"/>
  <c r="W161"/>
  <c r="S161"/>
  <c r="O161"/>
  <c r="K161"/>
  <c r="G161"/>
  <c r="AJ177"/>
  <c r="AF177"/>
  <c r="AB177"/>
  <c r="X177"/>
  <c r="T177"/>
  <c r="P177"/>
  <c r="L177"/>
  <c r="H177"/>
  <c r="D177"/>
  <c r="AK177"/>
  <c r="AG177"/>
  <c r="AC177"/>
  <c r="Y177"/>
  <c r="U177"/>
  <c r="Q177"/>
  <c r="M177"/>
  <c r="I177"/>
  <c r="E177"/>
  <c r="AL177"/>
  <c r="AH177"/>
  <c r="AD177"/>
  <c r="Z177"/>
  <c r="V177"/>
  <c r="R177"/>
  <c r="N177"/>
  <c r="J177"/>
  <c r="F177"/>
  <c r="AM177"/>
  <c r="AI177"/>
  <c r="AE177"/>
  <c r="AA177"/>
  <c r="W177"/>
  <c r="S177"/>
  <c r="O177"/>
  <c r="K177"/>
  <c r="G177"/>
  <c r="AJ193"/>
  <c r="AF193"/>
  <c r="AB193"/>
  <c r="X193"/>
  <c r="T193"/>
  <c r="P193"/>
  <c r="L193"/>
  <c r="H193"/>
  <c r="D193"/>
  <c r="AK193"/>
  <c r="AG193"/>
  <c r="AC193"/>
  <c r="Y193"/>
  <c r="U193"/>
  <c r="Q193"/>
  <c r="M193"/>
  <c r="I193"/>
  <c r="E193"/>
  <c r="AL193"/>
  <c r="AH193"/>
  <c r="AD193"/>
  <c r="Z193"/>
  <c r="V193"/>
  <c r="R193"/>
  <c r="N193"/>
  <c r="J193"/>
  <c r="F193"/>
  <c r="AM193"/>
  <c r="AI193"/>
  <c r="AE193"/>
  <c r="AA193"/>
  <c r="W193"/>
  <c r="S193"/>
  <c r="O193"/>
  <c r="K193"/>
  <c r="G193"/>
  <c r="AI209"/>
  <c r="AD209"/>
  <c r="X209"/>
  <c r="R209"/>
  <c r="M209"/>
  <c r="H209"/>
  <c r="AK209"/>
  <c r="AE209"/>
  <c r="Y209"/>
  <c r="T209"/>
  <c r="N209"/>
  <c r="I209"/>
  <c r="D209"/>
  <c r="AL209"/>
  <c r="AG209"/>
  <c r="Z209"/>
  <c r="U209"/>
  <c r="P209"/>
  <c r="J209"/>
  <c r="E209"/>
  <c r="AM209"/>
  <c r="AH209"/>
  <c r="AC209"/>
  <c r="V209"/>
  <c r="Q209"/>
  <c r="L209"/>
  <c r="F209"/>
  <c r="G209"/>
  <c r="W209"/>
  <c r="AA209"/>
  <c r="S209"/>
  <c r="AJ209"/>
  <c r="O209"/>
  <c r="AF209"/>
  <c r="K209"/>
  <c r="AB209"/>
  <c r="AM13"/>
  <c r="AI13"/>
  <c r="AE13"/>
  <c r="AA13"/>
  <c r="W13"/>
  <c r="S13"/>
  <c r="O13"/>
  <c r="K13"/>
  <c r="G13"/>
  <c r="AJ13"/>
  <c r="AF13"/>
  <c r="AB13"/>
  <c r="X13"/>
  <c r="T13"/>
  <c r="P13"/>
  <c r="L13"/>
  <c r="H13"/>
  <c r="D13"/>
  <c r="AK13"/>
  <c r="AG13"/>
  <c r="AC13"/>
  <c r="Y13"/>
  <c r="U13"/>
  <c r="Q13"/>
  <c r="M13"/>
  <c r="I13"/>
  <c r="E13"/>
  <c r="AL13"/>
  <c r="AH13"/>
  <c r="AD13"/>
  <c r="Z13"/>
  <c r="V13"/>
  <c r="R13"/>
  <c r="N13"/>
  <c r="J13"/>
  <c r="F13"/>
  <c r="AL29"/>
  <c r="AH29"/>
  <c r="AD29"/>
  <c r="Z29"/>
  <c r="V29"/>
  <c r="R29"/>
  <c r="N29"/>
  <c r="J29"/>
  <c r="F29"/>
  <c r="AM29"/>
  <c r="AI29"/>
  <c r="AE29"/>
  <c r="AA29"/>
  <c r="W29"/>
  <c r="S29"/>
  <c r="O29"/>
  <c r="K29"/>
  <c r="G29"/>
  <c r="AJ29"/>
  <c r="AF29"/>
  <c r="AB29"/>
  <c r="X29"/>
  <c r="T29"/>
  <c r="P29"/>
  <c r="L29"/>
  <c r="H29"/>
  <c r="D29"/>
  <c r="AK29"/>
  <c r="AG29"/>
  <c r="AC29"/>
  <c r="Y29"/>
  <c r="U29"/>
  <c r="Q29"/>
  <c r="M29"/>
  <c r="I29"/>
  <c r="E29"/>
  <c r="AL45"/>
  <c r="AH45"/>
  <c r="AD45"/>
  <c r="Z45"/>
  <c r="V45"/>
  <c r="R45"/>
  <c r="N45"/>
  <c r="J45"/>
  <c r="F45"/>
  <c r="AM45"/>
  <c r="AI45"/>
  <c r="AE45"/>
  <c r="AA45"/>
  <c r="W45"/>
  <c r="S45"/>
  <c r="O45"/>
  <c r="K45"/>
  <c r="G45"/>
  <c r="AJ45"/>
  <c r="AF45"/>
  <c r="AB45"/>
  <c r="X45"/>
  <c r="T45"/>
  <c r="P45"/>
  <c r="L45"/>
  <c r="H45"/>
  <c r="D45"/>
  <c r="AK45"/>
  <c r="AG45"/>
  <c r="AC45"/>
  <c r="Y45"/>
  <c r="U45"/>
  <c r="Q45"/>
  <c r="M45"/>
  <c r="I45"/>
  <c r="E45"/>
  <c r="AL61"/>
  <c r="AH61"/>
  <c r="AD61"/>
  <c r="Z61"/>
  <c r="V61"/>
  <c r="R61"/>
  <c r="N61"/>
  <c r="J61"/>
  <c r="F61"/>
  <c r="AM61"/>
  <c r="AI61"/>
  <c r="AE61"/>
  <c r="AA61"/>
  <c r="W61"/>
  <c r="S61"/>
  <c r="O61"/>
  <c r="K61"/>
  <c r="G61"/>
  <c r="AJ61"/>
  <c r="AF61"/>
  <c r="AB61"/>
  <c r="X61"/>
  <c r="T61"/>
  <c r="P61"/>
  <c r="L61"/>
  <c r="H61"/>
  <c r="D61"/>
  <c r="AK61"/>
  <c r="AG61"/>
  <c r="AC61"/>
  <c r="Y61"/>
  <c r="U61"/>
  <c r="Q61"/>
  <c r="M61"/>
  <c r="I61"/>
  <c r="E61"/>
  <c r="AL77"/>
  <c r="AH77"/>
  <c r="AD77"/>
  <c r="Z77"/>
  <c r="V77"/>
  <c r="R77"/>
  <c r="N77"/>
  <c r="J77"/>
  <c r="F77"/>
  <c r="AM77"/>
  <c r="AI77"/>
  <c r="AE77"/>
  <c r="AA77"/>
  <c r="W77"/>
  <c r="S77"/>
  <c r="O77"/>
  <c r="K77"/>
  <c r="G77"/>
  <c r="AJ77"/>
  <c r="AF77"/>
  <c r="AB77"/>
  <c r="X77"/>
  <c r="T77"/>
  <c r="P77"/>
  <c r="L77"/>
  <c r="H77"/>
  <c r="D77"/>
  <c r="AK77"/>
  <c r="AG77"/>
  <c r="AC77"/>
  <c r="Y77"/>
  <c r="U77"/>
  <c r="Q77"/>
  <c r="M77"/>
  <c r="I77"/>
  <c r="E77"/>
  <c r="AL93"/>
  <c r="AH93"/>
  <c r="AD93"/>
  <c r="Z93"/>
  <c r="V93"/>
  <c r="R93"/>
  <c r="N93"/>
  <c r="J93"/>
  <c r="F93"/>
  <c r="AM93"/>
  <c r="AI93"/>
  <c r="AE93"/>
  <c r="AA93"/>
  <c r="W93"/>
  <c r="S93"/>
  <c r="O93"/>
  <c r="K93"/>
  <c r="G93"/>
  <c r="AJ93"/>
  <c r="AF93"/>
  <c r="AB93"/>
  <c r="X93"/>
  <c r="T93"/>
  <c r="P93"/>
  <c r="L93"/>
  <c r="H93"/>
  <c r="D93"/>
  <c r="AK93"/>
  <c r="AG93"/>
  <c r="AC93"/>
  <c r="Y93"/>
  <c r="U93"/>
  <c r="Q93"/>
  <c r="M93"/>
  <c r="I93"/>
  <c r="E93"/>
  <c r="AJ109"/>
  <c r="AF109"/>
  <c r="AB109"/>
  <c r="X109"/>
  <c r="T109"/>
  <c r="P109"/>
  <c r="L109"/>
  <c r="H109"/>
  <c r="D109"/>
  <c r="AK109"/>
  <c r="AG109"/>
  <c r="AC109"/>
  <c r="Y109"/>
  <c r="U109"/>
  <c r="Q109"/>
  <c r="M109"/>
  <c r="I109"/>
  <c r="E109"/>
  <c r="AL109"/>
  <c r="AH109"/>
  <c r="AD109"/>
  <c r="Z109"/>
  <c r="V109"/>
  <c r="R109"/>
  <c r="N109"/>
  <c r="J109"/>
  <c r="F109"/>
  <c r="AM109"/>
  <c r="W109"/>
  <c r="G109"/>
  <c r="AA109"/>
  <c r="K109"/>
  <c r="AE109"/>
  <c r="O109"/>
  <c r="AI109"/>
  <c r="S109"/>
  <c r="AJ125"/>
  <c r="AF125"/>
  <c r="AB125"/>
  <c r="X125"/>
  <c r="T125"/>
  <c r="P125"/>
  <c r="L125"/>
  <c r="H125"/>
  <c r="D125"/>
  <c r="AK125"/>
  <c r="AG125"/>
  <c r="AC125"/>
  <c r="Y125"/>
  <c r="U125"/>
  <c r="Q125"/>
  <c r="M125"/>
  <c r="I125"/>
  <c r="E125"/>
  <c r="AL125"/>
  <c r="AH125"/>
  <c r="AD125"/>
  <c r="Z125"/>
  <c r="V125"/>
  <c r="R125"/>
  <c r="N125"/>
  <c r="J125"/>
  <c r="F125"/>
  <c r="AM125"/>
  <c r="AI125"/>
  <c r="AE125"/>
  <c r="AA125"/>
  <c r="W125"/>
  <c r="S125"/>
  <c r="O125"/>
  <c r="K125"/>
  <c r="G125"/>
  <c r="AJ141"/>
  <c r="AF141"/>
  <c r="AB141"/>
  <c r="X141"/>
  <c r="T141"/>
  <c r="P141"/>
  <c r="L141"/>
  <c r="H141"/>
  <c r="D141"/>
  <c r="AK141"/>
  <c r="AG141"/>
  <c r="AC141"/>
  <c r="Y141"/>
  <c r="U141"/>
  <c r="Q141"/>
  <c r="M141"/>
  <c r="I141"/>
  <c r="E141"/>
  <c r="AL141"/>
  <c r="AH141"/>
  <c r="AD141"/>
  <c r="Z141"/>
  <c r="V141"/>
  <c r="R141"/>
  <c r="N141"/>
  <c r="J141"/>
  <c r="F141"/>
  <c r="AM141"/>
  <c r="AI141"/>
  <c r="AE141"/>
  <c r="AA141"/>
  <c r="W141"/>
  <c r="S141"/>
  <c r="O141"/>
  <c r="K141"/>
  <c r="G141"/>
  <c r="AJ157"/>
  <c r="AF157"/>
  <c r="AB157"/>
  <c r="X157"/>
  <c r="T157"/>
  <c r="P157"/>
  <c r="L157"/>
  <c r="H157"/>
  <c r="D157"/>
  <c r="AK157"/>
  <c r="AG157"/>
  <c r="AC157"/>
  <c r="Y157"/>
  <c r="U157"/>
  <c r="Q157"/>
  <c r="M157"/>
  <c r="I157"/>
  <c r="E157"/>
  <c r="AL157"/>
  <c r="AH157"/>
  <c r="AD157"/>
  <c r="Z157"/>
  <c r="V157"/>
  <c r="R157"/>
  <c r="N157"/>
  <c r="J157"/>
  <c r="F157"/>
  <c r="AM157"/>
  <c r="AI157"/>
  <c r="AE157"/>
  <c r="AA157"/>
  <c r="W157"/>
  <c r="S157"/>
  <c r="O157"/>
  <c r="K157"/>
  <c r="G157"/>
  <c r="AJ173"/>
  <c r="AF173"/>
  <c r="AB173"/>
  <c r="X173"/>
  <c r="T173"/>
  <c r="P173"/>
  <c r="L173"/>
  <c r="H173"/>
  <c r="D173"/>
  <c r="AK173"/>
  <c r="AG173"/>
  <c r="AC173"/>
  <c r="Y173"/>
  <c r="U173"/>
  <c r="Q173"/>
  <c r="M173"/>
  <c r="I173"/>
  <c r="E173"/>
  <c r="AL173"/>
  <c r="AH173"/>
  <c r="AD173"/>
  <c r="Z173"/>
  <c r="V173"/>
  <c r="R173"/>
  <c r="N173"/>
  <c r="J173"/>
  <c r="F173"/>
  <c r="AM173"/>
  <c r="AI173"/>
  <c r="AE173"/>
  <c r="AA173"/>
  <c r="W173"/>
  <c r="S173"/>
  <c r="O173"/>
  <c r="K173"/>
  <c r="G173"/>
  <c r="AJ189"/>
  <c r="AF189"/>
  <c r="AB189"/>
  <c r="X189"/>
  <c r="T189"/>
  <c r="P189"/>
  <c r="L189"/>
  <c r="H189"/>
  <c r="D189"/>
  <c r="AK189"/>
  <c r="AG189"/>
  <c r="AC189"/>
  <c r="Y189"/>
  <c r="U189"/>
  <c r="Q189"/>
  <c r="M189"/>
  <c r="I189"/>
  <c r="E189"/>
  <c r="AL189"/>
  <c r="AH189"/>
  <c r="AD189"/>
  <c r="Z189"/>
  <c r="V189"/>
  <c r="R189"/>
  <c r="N189"/>
  <c r="J189"/>
  <c r="F189"/>
  <c r="AM189"/>
  <c r="AI189"/>
  <c r="AE189"/>
  <c r="AA189"/>
  <c r="W189"/>
  <c r="S189"/>
  <c r="O189"/>
  <c r="K189"/>
  <c r="G189"/>
  <c r="AM205"/>
  <c r="AI205"/>
  <c r="AE205"/>
  <c r="AA205"/>
  <c r="W205"/>
  <c r="S205"/>
  <c r="O205"/>
  <c r="K205"/>
  <c r="G205"/>
  <c r="AJ205"/>
  <c r="AF205"/>
  <c r="AB205"/>
  <c r="X205"/>
  <c r="T205"/>
  <c r="P205"/>
  <c r="L205"/>
  <c r="H205"/>
  <c r="D205"/>
  <c r="AK205"/>
  <c r="AG205"/>
  <c r="AC205"/>
  <c r="Y205"/>
  <c r="U205"/>
  <c r="Q205"/>
  <c r="M205"/>
  <c r="I205"/>
  <c r="E205"/>
  <c r="AL205"/>
  <c r="AH205"/>
  <c r="AD205"/>
  <c r="Z205"/>
  <c r="V205"/>
  <c r="R205"/>
  <c r="N205"/>
  <c r="J205"/>
  <c r="F205"/>
  <c r="AM9"/>
  <c r="AI9"/>
  <c r="AE9"/>
  <c r="AA9"/>
  <c r="W9"/>
  <c r="S9"/>
  <c r="O9"/>
  <c r="K9"/>
  <c r="G9"/>
  <c r="AJ9"/>
  <c r="AF9"/>
  <c r="AB9"/>
  <c r="X9"/>
  <c r="T9"/>
  <c r="P9"/>
  <c r="L9"/>
  <c r="H9"/>
  <c r="D9"/>
  <c r="AK9"/>
  <c r="AG9"/>
  <c r="AC9"/>
  <c r="Y9"/>
  <c r="U9"/>
  <c r="Q9"/>
  <c r="M9"/>
  <c r="I9"/>
  <c r="E9"/>
  <c r="AL9"/>
  <c r="AH9"/>
  <c r="AD9"/>
  <c r="Z9"/>
  <c r="V9"/>
  <c r="R9"/>
  <c r="N9"/>
  <c r="J9"/>
  <c r="F9"/>
  <c r="AL25"/>
  <c r="AH25"/>
  <c r="AD25"/>
  <c r="Z25"/>
  <c r="V25"/>
  <c r="R25"/>
  <c r="N25"/>
  <c r="J25"/>
  <c r="F25"/>
  <c r="AM25"/>
  <c r="AI25"/>
  <c r="AE25"/>
  <c r="AA25"/>
  <c r="W25"/>
  <c r="S25"/>
  <c r="O25"/>
  <c r="K25"/>
  <c r="G25"/>
  <c r="AJ25"/>
  <c r="AF25"/>
  <c r="AB25"/>
  <c r="X25"/>
  <c r="T25"/>
  <c r="P25"/>
  <c r="L25"/>
  <c r="H25"/>
  <c r="D25"/>
  <c r="AK25"/>
  <c r="AG25"/>
  <c r="AC25"/>
  <c r="Y25"/>
  <c r="U25"/>
  <c r="Q25"/>
  <c r="M25"/>
  <c r="I25"/>
  <c r="E25"/>
  <c r="AL41"/>
  <c r="AH41"/>
  <c r="AD41"/>
  <c r="Z41"/>
  <c r="V41"/>
  <c r="R41"/>
  <c r="N41"/>
  <c r="J41"/>
  <c r="F41"/>
  <c r="AM41"/>
  <c r="AI41"/>
  <c r="AE41"/>
  <c r="AA41"/>
  <c r="W41"/>
  <c r="S41"/>
  <c r="O41"/>
  <c r="K41"/>
  <c r="G41"/>
  <c r="AJ41"/>
  <c r="AF41"/>
  <c r="AB41"/>
  <c r="X41"/>
  <c r="T41"/>
  <c r="P41"/>
  <c r="L41"/>
  <c r="H41"/>
  <c r="D41"/>
  <c r="AK41"/>
  <c r="AG41"/>
  <c r="AC41"/>
  <c r="Y41"/>
  <c r="U41"/>
  <c r="Q41"/>
  <c r="M41"/>
  <c r="I41"/>
  <c r="E41"/>
  <c r="AL57"/>
  <c r="AH57"/>
  <c r="AD57"/>
  <c r="Z57"/>
  <c r="V57"/>
  <c r="R57"/>
  <c r="N57"/>
  <c r="J57"/>
  <c r="F57"/>
  <c r="AM57"/>
  <c r="AI57"/>
  <c r="AE57"/>
  <c r="AA57"/>
  <c r="W57"/>
  <c r="S57"/>
  <c r="O57"/>
  <c r="K57"/>
  <c r="G57"/>
  <c r="AJ57"/>
  <c r="AF57"/>
  <c r="AB57"/>
  <c r="X57"/>
  <c r="T57"/>
  <c r="P57"/>
  <c r="L57"/>
  <c r="H57"/>
  <c r="D57"/>
  <c r="AK57"/>
  <c r="AG57"/>
  <c r="AC57"/>
  <c r="Y57"/>
  <c r="U57"/>
  <c r="Q57"/>
  <c r="M57"/>
  <c r="I57"/>
  <c r="E57"/>
  <c r="AL73"/>
  <c r="AH73"/>
  <c r="AD73"/>
  <c r="Z73"/>
  <c r="V73"/>
  <c r="R73"/>
  <c r="N73"/>
  <c r="J73"/>
  <c r="F73"/>
  <c r="AM73"/>
  <c r="AI73"/>
  <c r="AE73"/>
  <c r="AA73"/>
  <c r="W73"/>
  <c r="S73"/>
  <c r="O73"/>
  <c r="K73"/>
  <c r="G73"/>
  <c r="AJ73"/>
  <c r="AF73"/>
  <c r="AB73"/>
  <c r="X73"/>
  <c r="T73"/>
  <c r="P73"/>
  <c r="L73"/>
  <c r="H73"/>
  <c r="D73"/>
  <c r="AK73"/>
  <c r="AG73"/>
  <c r="AC73"/>
  <c r="Y73"/>
  <c r="U73"/>
  <c r="Q73"/>
  <c r="M73"/>
  <c r="I73"/>
  <c r="E73"/>
  <c r="AL89"/>
  <c r="AH89"/>
  <c r="AD89"/>
  <c r="Z89"/>
  <c r="V89"/>
  <c r="R89"/>
  <c r="N89"/>
  <c r="J89"/>
  <c r="F89"/>
  <c r="AM89"/>
  <c r="AI89"/>
  <c r="AE89"/>
  <c r="AA89"/>
  <c r="W89"/>
  <c r="S89"/>
  <c r="O89"/>
  <c r="K89"/>
  <c r="G89"/>
  <c r="AJ89"/>
  <c r="AF89"/>
  <c r="AB89"/>
  <c r="X89"/>
  <c r="T89"/>
  <c r="P89"/>
  <c r="L89"/>
  <c r="H89"/>
  <c r="D89"/>
  <c r="AK89"/>
  <c r="AG89"/>
  <c r="AC89"/>
  <c r="Y89"/>
  <c r="U89"/>
  <c r="Q89"/>
  <c r="M89"/>
  <c r="I89"/>
  <c r="E89"/>
  <c r="AJ105"/>
  <c r="AF105"/>
  <c r="AB105"/>
  <c r="X105"/>
  <c r="T105"/>
  <c r="P105"/>
  <c r="L105"/>
  <c r="H105"/>
  <c r="D105"/>
  <c r="AK105"/>
  <c r="AG105"/>
  <c r="AC105"/>
  <c r="Y105"/>
  <c r="U105"/>
  <c r="Q105"/>
  <c r="M105"/>
  <c r="I105"/>
  <c r="AL105"/>
  <c r="AH105"/>
  <c r="AD105"/>
  <c r="Z105"/>
  <c r="V105"/>
  <c r="R105"/>
  <c r="N105"/>
  <c r="J105"/>
  <c r="F105"/>
  <c r="AA105"/>
  <c r="K105"/>
  <c r="AE105"/>
  <c r="O105"/>
  <c r="AI105"/>
  <c r="S105"/>
  <c r="E105"/>
  <c r="AM105"/>
  <c r="W105"/>
  <c r="G105"/>
  <c r="AJ121"/>
  <c r="AF121"/>
  <c r="AB121"/>
  <c r="X121"/>
  <c r="T121"/>
  <c r="P121"/>
  <c r="L121"/>
  <c r="H121"/>
  <c r="D121"/>
  <c r="AK121"/>
  <c r="AG121"/>
  <c r="AC121"/>
  <c r="Y121"/>
  <c r="U121"/>
  <c r="Q121"/>
  <c r="M121"/>
  <c r="I121"/>
  <c r="E121"/>
  <c r="AL121"/>
  <c r="AH121"/>
  <c r="AD121"/>
  <c r="Z121"/>
  <c r="V121"/>
  <c r="R121"/>
  <c r="N121"/>
  <c r="J121"/>
  <c r="F121"/>
  <c r="AA121"/>
  <c r="K121"/>
  <c r="AE121"/>
  <c r="O121"/>
  <c r="AI121"/>
  <c r="S121"/>
  <c r="AM121"/>
  <c r="W121"/>
  <c r="G121"/>
  <c r="AJ137"/>
  <c r="AF137"/>
  <c r="AB137"/>
  <c r="X137"/>
  <c r="T137"/>
  <c r="P137"/>
  <c r="L137"/>
  <c r="H137"/>
  <c r="D137"/>
  <c r="AK137"/>
  <c r="AG137"/>
  <c r="AC137"/>
  <c r="Y137"/>
  <c r="U137"/>
  <c r="Q137"/>
  <c r="M137"/>
  <c r="I137"/>
  <c r="E137"/>
  <c r="AL137"/>
  <c r="AH137"/>
  <c r="AD137"/>
  <c r="Z137"/>
  <c r="V137"/>
  <c r="R137"/>
  <c r="N137"/>
  <c r="J137"/>
  <c r="F137"/>
  <c r="AM137"/>
  <c r="AI137"/>
  <c r="AE137"/>
  <c r="AA137"/>
  <c r="W137"/>
  <c r="S137"/>
  <c r="O137"/>
  <c r="K137"/>
  <c r="G137"/>
  <c r="AJ153"/>
  <c r="AF153"/>
  <c r="AB153"/>
  <c r="X153"/>
  <c r="T153"/>
  <c r="P153"/>
  <c r="L153"/>
  <c r="H153"/>
  <c r="D153"/>
  <c r="AK153"/>
  <c r="AG153"/>
  <c r="AC153"/>
  <c r="Y153"/>
  <c r="U153"/>
  <c r="Q153"/>
  <c r="M153"/>
  <c r="I153"/>
  <c r="E153"/>
  <c r="AL153"/>
  <c r="AH153"/>
  <c r="AD153"/>
  <c r="Z153"/>
  <c r="V153"/>
  <c r="R153"/>
  <c r="N153"/>
  <c r="J153"/>
  <c r="F153"/>
  <c r="AM153"/>
  <c r="AI153"/>
  <c r="AE153"/>
  <c r="AA153"/>
  <c r="W153"/>
  <c r="S153"/>
  <c r="O153"/>
  <c r="K153"/>
  <c r="G153"/>
  <c r="AJ169"/>
  <c r="AF169"/>
  <c r="AB169"/>
  <c r="X169"/>
  <c r="T169"/>
  <c r="P169"/>
  <c r="L169"/>
  <c r="H169"/>
  <c r="D169"/>
  <c r="AK169"/>
  <c r="AG169"/>
  <c r="AC169"/>
  <c r="Y169"/>
  <c r="U169"/>
  <c r="Q169"/>
  <c r="M169"/>
  <c r="I169"/>
  <c r="E169"/>
  <c r="AL169"/>
  <c r="AH169"/>
  <c r="AD169"/>
  <c r="Z169"/>
  <c r="V169"/>
  <c r="R169"/>
  <c r="N169"/>
  <c r="J169"/>
  <c r="F169"/>
  <c r="AM169"/>
  <c r="AI169"/>
  <c r="AE169"/>
  <c r="AA169"/>
  <c r="W169"/>
  <c r="S169"/>
  <c r="O169"/>
  <c r="K169"/>
  <c r="G169"/>
  <c r="AJ185"/>
  <c r="AF185"/>
  <c r="AB185"/>
  <c r="X185"/>
  <c r="T185"/>
  <c r="P185"/>
  <c r="L185"/>
  <c r="H185"/>
  <c r="D185"/>
  <c r="AK185"/>
  <c r="AG185"/>
  <c r="AC185"/>
  <c r="Y185"/>
  <c r="U185"/>
  <c r="Q185"/>
  <c r="M185"/>
  <c r="I185"/>
  <c r="E185"/>
  <c r="AL185"/>
  <c r="AH185"/>
  <c r="AD185"/>
  <c r="Z185"/>
  <c r="V185"/>
  <c r="R185"/>
  <c r="N185"/>
  <c r="J185"/>
  <c r="F185"/>
  <c r="AM185"/>
  <c r="AI185"/>
  <c r="AE185"/>
  <c r="AA185"/>
  <c r="W185"/>
  <c r="S185"/>
  <c r="O185"/>
  <c r="K185"/>
  <c r="G185"/>
  <c r="AM201"/>
  <c r="AI201"/>
  <c r="AE201"/>
  <c r="AA201"/>
  <c r="W201"/>
  <c r="S201"/>
  <c r="O201"/>
  <c r="K201"/>
  <c r="G201"/>
  <c r="AJ201"/>
  <c r="AF201"/>
  <c r="AB201"/>
  <c r="X201"/>
  <c r="T201"/>
  <c r="P201"/>
  <c r="L201"/>
  <c r="H201"/>
  <c r="D201"/>
  <c r="AK201"/>
  <c r="AG201"/>
  <c r="AC201"/>
  <c r="Y201"/>
  <c r="U201"/>
  <c r="Q201"/>
  <c r="M201"/>
  <c r="I201"/>
  <c r="E201"/>
  <c r="AL201"/>
  <c r="AH201"/>
  <c r="AD201"/>
  <c r="Z201"/>
  <c r="V201"/>
  <c r="R201"/>
  <c r="N201"/>
  <c r="J201"/>
  <c r="F201"/>
  <c r="AH21"/>
  <c r="Z21"/>
  <c r="R21"/>
  <c r="K21"/>
  <c r="F21"/>
  <c r="AL21"/>
  <c r="AD21"/>
  <c r="S21"/>
  <c r="M21"/>
  <c r="G21"/>
  <c r="AE21"/>
  <c r="V21"/>
  <c r="N21"/>
  <c r="I21"/>
  <c r="AG21"/>
  <c r="Y21"/>
  <c r="Q21"/>
  <c r="J21"/>
  <c r="D21"/>
  <c r="T21"/>
  <c r="W21"/>
  <c r="U21"/>
  <c r="P21"/>
  <c r="O21"/>
  <c r="E21"/>
  <c r="L21"/>
  <c r="AB21"/>
  <c r="AJ21"/>
  <c r="AC21"/>
  <c r="H21"/>
  <c r="X21"/>
  <c r="AA21"/>
  <c r="AI21"/>
  <c r="AM21"/>
  <c r="AF21"/>
  <c r="AK21"/>
  <c r="AL37"/>
  <c r="AH37"/>
  <c r="AD37"/>
  <c r="Z37"/>
  <c r="V37"/>
  <c r="R37"/>
  <c r="N37"/>
  <c r="J37"/>
  <c r="F37"/>
  <c r="AM37"/>
  <c r="AI37"/>
  <c r="AE37"/>
  <c r="AA37"/>
  <c r="W37"/>
  <c r="S37"/>
  <c r="O37"/>
  <c r="K37"/>
  <c r="G37"/>
  <c r="AJ37"/>
  <c r="AF37"/>
  <c r="AB37"/>
  <c r="X37"/>
  <c r="T37"/>
  <c r="P37"/>
  <c r="L37"/>
  <c r="H37"/>
  <c r="D37"/>
  <c r="AK37"/>
  <c r="AG37"/>
  <c r="AC37"/>
  <c r="Y37"/>
  <c r="U37"/>
  <c r="Q37"/>
  <c r="M37"/>
  <c r="I37"/>
  <c r="E37"/>
  <c r="AL53"/>
  <c r="AH53"/>
  <c r="AD53"/>
  <c r="Z53"/>
  <c r="V53"/>
  <c r="R53"/>
  <c r="N53"/>
  <c r="J53"/>
  <c r="F53"/>
  <c r="AM53"/>
  <c r="AI53"/>
  <c r="AE53"/>
  <c r="AA53"/>
  <c r="W53"/>
  <c r="S53"/>
  <c r="O53"/>
  <c r="K53"/>
  <c r="G53"/>
  <c r="AJ53"/>
  <c r="AF53"/>
  <c r="AB53"/>
  <c r="X53"/>
  <c r="T53"/>
  <c r="P53"/>
  <c r="L53"/>
  <c r="H53"/>
  <c r="D53"/>
  <c r="AK53"/>
  <c r="AG53"/>
  <c r="AC53"/>
  <c r="Y53"/>
  <c r="U53"/>
  <c r="Q53"/>
  <c r="M53"/>
  <c r="I53"/>
  <c r="E53"/>
  <c r="AL69"/>
  <c r="AH69"/>
  <c r="AD69"/>
  <c r="Z69"/>
  <c r="V69"/>
  <c r="R69"/>
  <c r="N69"/>
  <c r="J69"/>
  <c r="F69"/>
  <c r="AM69"/>
  <c r="AI69"/>
  <c r="AE69"/>
  <c r="AA69"/>
  <c r="W69"/>
  <c r="S69"/>
  <c r="O69"/>
  <c r="K69"/>
  <c r="G69"/>
  <c r="AJ69"/>
  <c r="AF69"/>
  <c r="AB69"/>
  <c r="X69"/>
  <c r="T69"/>
  <c r="P69"/>
  <c r="L69"/>
  <c r="H69"/>
  <c r="D69"/>
  <c r="AK69"/>
  <c r="AG69"/>
  <c r="AC69"/>
  <c r="Y69"/>
  <c r="U69"/>
  <c r="Q69"/>
  <c r="M69"/>
  <c r="I69"/>
  <c r="E69"/>
  <c r="AL85"/>
  <c r="AH85"/>
  <c r="AD85"/>
  <c r="Z85"/>
  <c r="V85"/>
  <c r="R85"/>
  <c r="N85"/>
  <c r="J85"/>
  <c r="F85"/>
  <c r="AM85"/>
  <c r="AI85"/>
  <c r="AE85"/>
  <c r="AA85"/>
  <c r="W85"/>
  <c r="S85"/>
  <c r="O85"/>
  <c r="K85"/>
  <c r="G85"/>
  <c r="AJ85"/>
  <c r="AF85"/>
  <c r="AB85"/>
  <c r="X85"/>
  <c r="T85"/>
  <c r="P85"/>
  <c r="L85"/>
  <c r="H85"/>
  <c r="D85"/>
  <c r="AK85"/>
  <c r="AG85"/>
  <c r="AC85"/>
  <c r="Y85"/>
  <c r="U85"/>
  <c r="Q85"/>
  <c r="M85"/>
  <c r="I85"/>
  <c r="E85"/>
  <c r="AL101"/>
  <c r="AH101"/>
  <c r="AD101"/>
  <c r="Z101"/>
  <c r="V101"/>
  <c r="R101"/>
  <c r="N101"/>
  <c r="J101"/>
  <c r="F101"/>
  <c r="AM101"/>
  <c r="AI101"/>
  <c r="AE101"/>
  <c r="AA101"/>
  <c r="W101"/>
  <c r="S101"/>
  <c r="O101"/>
  <c r="K101"/>
  <c r="G101"/>
  <c r="AJ101"/>
  <c r="AF101"/>
  <c r="AB101"/>
  <c r="X101"/>
  <c r="T101"/>
  <c r="P101"/>
  <c r="L101"/>
  <c r="H101"/>
  <c r="D101"/>
  <c r="AK101"/>
  <c r="AG101"/>
  <c r="AC101"/>
  <c r="Y101"/>
  <c r="U101"/>
  <c r="Q101"/>
  <c r="M101"/>
  <c r="I101"/>
  <c r="E101"/>
  <c r="AJ117"/>
  <c r="AF117"/>
  <c r="AB117"/>
  <c r="X117"/>
  <c r="T117"/>
  <c r="P117"/>
  <c r="L117"/>
  <c r="H117"/>
  <c r="D117"/>
  <c r="AK117"/>
  <c r="AG117"/>
  <c r="AC117"/>
  <c r="Y117"/>
  <c r="U117"/>
  <c r="Q117"/>
  <c r="M117"/>
  <c r="I117"/>
  <c r="E117"/>
  <c r="AL117"/>
  <c r="AH117"/>
  <c r="AD117"/>
  <c r="Z117"/>
  <c r="V117"/>
  <c r="R117"/>
  <c r="N117"/>
  <c r="J117"/>
  <c r="F117"/>
  <c r="AE117"/>
  <c r="O117"/>
  <c r="AI117"/>
  <c r="S117"/>
  <c r="AM117"/>
  <c r="W117"/>
  <c r="G117"/>
  <c r="AA117"/>
  <c r="K117"/>
  <c r="AJ133"/>
  <c r="AF133"/>
  <c r="AB133"/>
  <c r="X133"/>
  <c r="T133"/>
  <c r="P133"/>
  <c r="L133"/>
  <c r="H133"/>
  <c r="D133"/>
  <c r="AK133"/>
  <c r="AG133"/>
  <c r="AC133"/>
  <c r="Y133"/>
  <c r="U133"/>
  <c r="Q133"/>
  <c r="M133"/>
  <c r="I133"/>
  <c r="E133"/>
  <c r="AL133"/>
  <c r="AH133"/>
  <c r="AD133"/>
  <c r="Z133"/>
  <c r="V133"/>
  <c r="R133"/>
  <c r="N133"/>
  <c r="J133"/>
  <c r="F133"/>
  <c r="AM133"/>
  <c r="AI133"/>
  <c r="AE133"/>
  <c r="AA133"/>
  <c r="W133"/>
  <c r="S133"/>
  <c r="O133"/>
  <c r="K133"/>
  <c r="G133"/>
  <c r="AJ149"/>
  <c r="AF149"/>
  <c r="AB149"/>
  <c r="X149"/>
  <c r="T149"/>
  <c r="P149"/>
  <c r="L149"/>
  <c r="H149"/>
  <c r="D149"/>
  <c r="AK149"/>
  <c r="AG149"/>
  <c r="AC149"/>
  <c r="Y149"/>
  <c r="U149"/>
  <c r="Q149"/>
  <c r="M149"/>
  <c r="I149"/>
  <c r="E149"/>
  <c r="AL149"/>
  <c r="AH149"/>
  <c r="AD149"/>
  <c r="Z149"/>
  <c r="V149"/>
  <c r="R149"/>
  <c r="N149"/>
  <c r="J149"/>
  <c r="F149"/>
  <c r="AM149"/>
  <c r="AI149"/>
  <c r="AE149"/>
  <c r="AA149"/>
  <c r="W149"/>
  <c r="S149"/>
  <c r="O149"/>
  <c r="K149"/>
  <c r="G149"/>
  <c r="AJ165"/>
  <c r="AF165"/>
  <c r="AB165"/>
  <c r="X165"/>
  <c r="T165"/>
  <c r="P165"/>
  <c r="L165"/>
  <c r="H165"/>
  <c r="D165"/>
  <c r="AK165"/>
  <c r="AG165"/>
  <c r="AC165"/>
  <c r="Y165"/>
  <c r="U165"/>
  <c r="Q165"/>
  <c r="M165"/>
  <c r="I165"/>
  <c r="E165"/>
  <c r="AL165"/>
  <c r="AH165"/>
  <c r="AD165"/>
  <c r="Z165"/>
  <c r="V165"/>
  <c r="R165"/>
  <c r="N165"/>
  <c r="J165"/>
  <c r="F165"/>
  <c r="AM165"/>
  <c r="AI165"/>
  <c r="AE165"/>
  <c r="AA165"/>
  <c r="W165"/>
  <c r="S165"/>
  <c r="O165"/>
  <c r="K165"/>
  <c r="G165"/>
  <c r="AJ181"/>
  <c r="AF181"/>
  <c r="AB181"/>
  <c r="X181"/>
  <c r="T181"/>
  <c r="P181"/>
  <c r="L181"/>
  <c r="H181"/>
  <c r="D181"/>
  <c r="AK181"/>
  <c r="AG181"/>
  <c r="AC181"/>
  <c r="Y181"/>
  <c r="U181"/>
  <c r="Q181"/>
  <c r="M181"/>
  <c r="I181"/>
  <c r="E181"/>
  <c r="AL181"/>
  <c r="AH181"/>
  <c r="AD181"/>
  <c r="Z181"/>
  <c r="V181"/>
  <c r="R181"/>
  <c r="N181"/>
  <c r="J181"/>
  <c r="F181"/>
  <c r="AM181"/>
  <c r="AI181"/>
  <c r="AE181"/>
  <c r="AA181"/>
  <c r="W181"/>
  <c r="S181"/>
  <c r="O181"/>
  <c r="K181"/>
  <c r="G181"/>
  <c r="AK197"/>
  <c r="AC197"/>
  <c r="U197"/>
  <c r="M197"/>
  <c r="D197"/>
  <c r="AM197"/>
  <c r="AE197"/>
  <c r="W197"/>
  <c r="O197"/>
  <c r="F197"/>
  <c r="AG197"/>
  <c r="Y197"/>
  <c r="Q197"/>
  <c r="I197"/>
  <c r="AI197"/>
  <c r="AA197"/>
  <c r="S197"/>
  <c r="K197"/>
  <c r="J197"/>
  <c r="Z197"/>
  <c r="P197"/>
  <c r="AF197"/>
  <c r="E197"/>
  <c r="V197"/>
  <c r="AL197"/>
  <c r="L197"/>
  <c r="AB197"/>
  <c r="R197"/>
  <c r="AH197"/>
  <c r="H197"/>
  <c r="X197"/>
  <c r="N197"/>
  <c r="AD197"/>
  <c r="T197"/>
  <c r="AJ197"/>
  <c r="G197"/>
  <c r="AM213"/>
  <c r="AH213"/>
  <c r="AC213"/>
  <c r="U213"/>
  <c r="P213"/>
  <c r="K213"/>
  <c r="E213"/>
  <c r="AI213"/>
  <c r="AD213"/>
  <c r="W213"/>
  <c r="Q213"/>
  <c r="L213"/>
  <c r="G213"/>
  <c r="AK213"/>
  <c r="AE213"/>
  <c r="X213"/>
  <c r="S213"/>
  <c r="M213"/>
  <c r="H213"/>
  <c r="AL213"/>
  <c r="AG213"/>
  <c r="Y213"/>
  <c r="T213"/>
  <c r="O213"/>
  <c r="I213"/>
  <c r="D213"/>
  <c r="R213"/>
  <c r="AJ213"/>
  <c r="N213"/>
  <c r="AF213"/>
  <c r="J213"/>
  <c r="AB213"/>
  <c r="F213"/>
  <c r="V213"/>
  <c r="Z213"/>
  <c r="AA213"/>
  <c r="AK5"/>
  <c r="AG5"/>
  <c r="AC5"/>
  <c r="Y5"/>
  <c r="U5"/>
  <c r="Q5"/>
  <c r="M5"/>
  <c r="I5"/>
  <c r="E5"/>
  <c r="AL5"/>
  <c r="AH5"/>
  <c r="AD5"/>
  <c r="Z5"/>
  <c r="V5"/>
  <c r="R5"/>
  <c r="N5"/>
  <c r="J5"/>
  <c r="F5"/>
  <c r="AM5"/>
  <c r="AI5"/>
  <c r="AE5"/>
  <c r="AA5"/>
  <c r="W5"/>
  <c r="S5"/>
  <c r="O5"/>
  <c r="K5"/>
  <c r="G5"/>
  <c r="AJ5"/>
  <c r="AF5"/>
  <c r="AB5"/>
  <c r="X5"/>
  <c r="T5"/>
  <c r="P5"/>
  <c r="L5"/>
  <c r="H5"/>
  <c r="D5"/>
  <c r="G5" i="14"/>
  <c r="D7" i="28"/>
  <c r="H7"/>
  <c r="C9" i="14"/>
  <c r="AU70" i="33" l="1" a="1"/>
  <c r="AU70" s="1"/>
  <c r="AS70" a="1"/>
  <c r="AS70" s="1"/>
  <c r="AT70" a="1"/>
  <c r="AT70" s="1"/>
  <c r="AR70" a="1"/>
  <c r="AR70" s="1"/>
  <c r="AQ70" a="1"/>
  <c r="AQ70" s="1"/>
  <c r="AQ72" s="1"/>
  <c r="AU170" a="1"/>
  <c r="AU170" s="1"/>
  <c r="AU78" a="1"/>
  <c r="AU78" s="1"/>
  <c r="AA8" i="28"/>
  <c r="AA14"/>
  <c r="AU210" i="33" a="1"/>
  <c r="AU210" s="1"/>
  <c r="AU212" s="1"/>
  <c r="AU202" a="1"/>
  <c r="AU202" s="1"/>
  <c r="AU204" s="1"/>
  <c r="AU194" a="1"/>
  <c r="AU194" s="1"/>
  <c r="AU196" s="1"/>
  <c r="AU214" a="1"/>
  <c r="AU214" s="1"/>
  <c r="AU216" s="1"/>
  <c r="AU206" a="1"/>
  <c r="AU206" s="1"/>
  <c r="AU208" s="1"/>
  <c r="AU198" a="1"/>
  <c r="AU198" s="1"/>
  <c r="AU200" s="1"/>
  <c r="AU190" a="1"/>
  <c r="AU190" s="1"/>
  <c r="AU192" s="1"/>
  <c r="AU182" a="1"/>
  <c r="AU182" s="1"/>
  <c r="AU184" s="1"/>
  <c r="AU174" a="1"/>
  <c r="AU174" s="1"/>
  <c r="AU176" s="1"/>
  <c r="AU186" a="1"/>
  <c r="AU186" s="1"/>
  <c r="AU188" s="1"/>
  <c r="AU178" a="1"/>
  <c r="AU178" s="1"/>
  <c r="AU180" s="1"/>
  <c r="AU172"/>
  <c r="AU162" a="1"/>
  <c r="AU162" s="1"/>
  <c r="AU164" s="1"/>
  <c r="AU150" a="1"/>
  <c r="AU150" s="1"/>
  <c r="AU152" s="1"/>
  <c r="AU166" a="1"/>
  <c r="AU166" s="1"/>
  <c r="AU168" s="1"/>
  <c r="AU158" a="1"/>
  <c r="AU158" s="1"/>
  <c r="AU160" s="1"/>
  <c r="AU154" a="1"/>
  <c r="AU154" s="1"/>
  <c r="AU156" s="1"/>
  <c r="AU142" a="1"/>
  <c r="AU142" s="1"/>
  <c r="AU144" s="1"/>
  <c r="AU134" a="1"/>
  <c r="AU134" s="1"/>
  <c r="AU136" s="1"/>
  <c r="AU146" a="1"/>
  <c r="AU146" s="1"/>
  <c r="AU148" s="1"/>
  <c r="AU138" a="1"/>
  <c r="AU138" s="1"/>
  <c r="AU140" s="1"/>
  <c r="AU130" a="1"/>
  <c r="AU130" s="1"/>
  <c r="AU132" s="1"/>
  <c r="AU122" a="1"/>
  <c r="AU122" s="1"/>
  <c r="AU124" s="1"/>
  <c r="AU114" a="1"/>
  <c r="AU114" s="1"/>
  <c r="AU116" s="1"/>
  <c r="AU126" a="1"/>
  <c r="AU126" s="1"/>
  <c r="AU128" s="1"/>
  <c r="AU118" a="1"/>
  <c r="AU118" s="1"/>
  <c r="AU120" s="1"/>
  <c r="AU110" a="1"/>
  <c r="AU110" s="1"/>
  <c r="AU112" s="1"/>
  <c r="AU102" a="1"/>
  <c r="AU102" s="1"/>
  <c r="AU104" s="1"/>
  <c r="AU94" a="1"/>
  <c r="AU94" s="1"/>
  <c r="AU96" s="1"/>
  <c r="AU106" a="1"/>
  <c r="AU106" s="1"/>
  <c r="AU108" s="1"/>
  <c r="AU98" a="1"/>
  <c r="AU98" s="1"/>
  <c r="AU100" s="1"/>
  <c r="AU90" a="1"/>
  <c r="AU90" s="1"/>
  <c r="AU92" s="1"/>
  <c r="AU82" a="1"/>
  <c r="AU82" s="1"/>
  <c r="AU84" s="1"/>
  <c r="AU74" a="1"/>
  <c r="AU74" s="1"/>
  <c r="AU76" s="1"/>
  <c r="AU86" a="1"/>
  <c r="AU86" s="1"/>
  <c r="AU88" s="1"/>
  <c r="AU80"/>
  <c r="AU72"/>
  <c r="AU62" a="1"/>
  <c r="AU62" s="1"/>
  <c r="AU64" s="1"/>
  <c r="AU54" a="1"/>
  <c r="AU54" s="1"/>
  <c r="AU56" s="1"/>
  <c r="AU50" a="1"/>
  <c r="AU50" s="1"/>
  <c r="AU52" s="1"/>
  <c r="AU66" a="1"/>
  <c r="AU66" s="1"/>
  <c r="AU68" s="1"/>
  <c r="AU58" a="1"/>
  <c r="AU58" s="1"/>
  <c r="AU60" s="1"/>
  <c r="AU46" a="1"/>
  <c r="AU46" s="1"/>
  <c r="AU48" s="1"/>
  <c r="AU38" a="1"/>
  <c r="AU38" s="1"/>
  <c r="AU40" s="1"/>
  <c r="AU30" a="1"/>
  <c r="AU30" s="1"/>
  <c r="AU32" s="1"/>
  <c r="AU42" a="1"/>
  <c r="AU42" s="1"/>
  <c r="AU44" s="1"/>
  <c r="AU34" a="1"/>
  <c r="AU34" s="1"/>
  <c r="AU36" s="1"/>
  <c r="D1" a="1"/>
  <c r="D1" s="1"/>
  <c r="AU18" a="1"/>
  <c r="AU18" s="1"/>
  <c r="AU20" s="1"/>
  <c r="AU10" a="1"/>
  <c r="AU10" s="1"/>
  <c r="AU12" s="1"/>
  <c r="AU26" a="1"/>
  <c r="AU26" s="1"/>
  <c r="AU28" s="1"/>
  <c r="AU22" a="1"/>
  <c r="AU22" s="1"/>
  <c r="AU24" s="1"/>
  <c r="AU14" a="1"/>
  <c r="AU14" s="1"/>
  <c r="AU16" s="1"/>
  <c r="AU6" a="1"/>
  <c r="AU6" s="1"/>
  <c r="AU8" s="1"/>
  <c r="AQ6" i="34" a="1"/>
  <c r="AQ6" s="1"/>
  <c r="AQ8" s="1"/>
  <c r="AR22" i="33" a="1"/>
  <c r="AR22" s="1"/>
  <c r="AR24" s="1"/>
  <c r="AT22" a="1"/>
  <c r="AT22" s="1"/>
  <c r="AT24" s="1"/>
  <c r="AQ22" a="1"/>
  <c r="AQ22" s="1"/>
  <c r="AQ24" s="1"/>
  <c r="AS22" a="1"/>
  <c r="AS22" s="1"/>
  <c r="AS24" s="1"/>
  <c r="AR6" i="34" a="1"/>
  <c r="AR6" s="1"/>
  <c r="AR8" s="1"/>
  <c r="AX8" i="33" s="1"/>
  <c r="AQ178" a="1"/>
  <c r="AQ178" s="1"/>
  <c r="AQ180" s="1"/>
  <c r="AQ114" a="1"/>
  <c r="AQ114" s="1"/>
  <c r="AQ116" s="1"/>
  <c r="AQ50" a="1"/>
  <c r="AQ50" s="1"/>
  <c r="AQ52" s="1"/>
  <c r="AR198" a="1"/>
  <c r="AR198" s="1"/>
  <c r="AR200" s="1"/>
  <c r="AR134" a="1"/>
  <c r="AR134" s="1"/>
  <c r="AR136" s="1"/>
  <c r="AR72"/>
  <c r="AR6" a="1"/>
  <c r="AR6" s="1"/>
  <c r="AR8" s="1"/>
  <c r="AS154" a="1"/>
  <c r="AS154" s="1"/>
  <c r="AS156" s="1"/>
  <c r="AS90" a="1"/>
  <c r="AS90" s="1"/>
  <c r="AS92" s="1"/>
  <c r="AS26" a="1"/>
  <c r="AS26" s="1"/>
  <c r="AS28" s="1"/>
  <c r="AT174" a="1"/>
  <c r="AT174" s="1"/>
  <c r="AT176" s="1"/>
  <c r="AT110" a="1"/>
  <c r="AT110" s="1"/>
  <c r="AT112" s="1"/>
  <c r="AT46" a="1"/>
  <c r="AT46" s="1"/>
  <c r="AT48" s="1"/>
  <c r="AQ182" a="1"/>
  <c r="AQ182" s="1"/>
  <c r="AQ184" s="1"/>
  <c r="AQ118" a="1"/>
  <c r="AQ118" s="1"/>
  <c r="AQ120" s="1"/>
  <c r="AQ54" a="1"/>
  <c r="AQ54" s="1"/>
  <c r="AQ56" s="1"/>
  <c r="AR202" a="1"/>
  <c r="AR202" s="1"/>
  <c r="AR204" s="1"/>
  <c r="AR138" a="1"/>
  <c r="AR138" s="1"/>
  <c r="AR140" s="1"/>
  <c r="AR74" a="1"/>
  <c r="AR74" s="1"/>
  <c r="AR76" s="1"/>
  <c r="AR10" a="1"/>
  <c r="AR10" s="1"/>
  <c r="AR12" s="1"/>
  <c r="AS158" a="1"/>
  <c r="AS158" s="1"/>
  <c r="AS160" s="1"/>
  <c r="AS94" a="1"/>
  <c r="AS94" s="1"/>
  <c r="AS96" s="1"/>
  <c r="AS30" a="1"/>
  <c r="AS30" s="1"/>
  <c r="AS32" s="1"/>
  <c r="AT178" a="1"/>
  <c r="AT178" s="1"/>
  <c r="AT180" s="1"/>
  <c r="AT114" a="1"/>
  <c r="AT114" s="1"/>
  <c r="AT116" s="1"/>
  <c r="AT50" a="1"/>
  <c r="AT50" s="1"/>
  <c r="AT52" s="1"/>
  <c r="AQ186" a="1"/>
  <c r="AQ186" s="1"/>
  <c r="AQ188" s="1"/>
  <c r="AQ122" a="1"/>
  <c r="AQ122" s="1"/>
  <c r="AQ124" s="1"/>
  <c r="AQ58" a="1"/>
  <c r="AQ58" s="1"/>
  <c r="AQ60" s="1"/>
  <c r="AR206" a="1"/>
  <c r="AR206" s="1"/>
  <c r="AR208" s="1"/>
  <c r="AR142" a="1"/>
  <c r="AR142" s="1"/>
  <c r="AR144" s="1"/>
  <c r="AR78" a="1"/>
  <c r="AR78" s="1"/>
  <c r="AR80" s="1"/>
  <c r="AR14" a="1"/>
  <c r="AR14" s="1"/>
  <c r="AR16" s="1"/>
  <c r="AS162" a="1"/>
  <c r="AS162" s="1"/>
  <c r="AS164" s="1"/>
  <c r="AS98" a="1"/>
  <c r="AS98" s="1"/>
  <c r="AS100" s="1"/>
  <c r="AS34" a="1"/>
  <c r="AS34" s="1"/>
  <c r="AS36" s="1"/>
  <c r="AT182" a="1"/>
  <c r="AT182" s="1"/>
  <c r="AT184" s="1"/>
  <c r="AT118" a="1"/>
  <c r="AT118" s="1"/>
  <c r="AT120" s="1"/>
  <c r="AT54" a="1"/>
  <c r="AT54" s="1"/>
  <c r="AT56" s="1"/>
  <c r="AQ198" a="1"/>
  <c r="AQ198" s="1"/>
  <c r="AQ200" s="1"/>
  <c r="AQ158" a="1"/>
  <c r="AQ158" s="1"/>
  <c r="AQ160" s="1"/>
  <c r="AQ94" a="1"/>
  <c r="AQ94" s="1"/>
  <c r="AQ96" s="1"/>
  <c r="AQ30" a="1"/>
  <c r="AQ30" s="1"/>
  <c r="AQ32" s="1"/>
  <c r="AR178" a="1"/>
  <c r="AR178" s="1"/>
  <c r="AR180" s="1"/>
  <c r="AR114" a="1"/>
  <c r="AR114" s="1"/>
  <c r="AR116" s="1"/>
  <c r="AR50" a="1"/>
  <c r="AR50" s="1"/>
  <c r="AR52" s="1"/>
  <c r="AS198" a="1"/>
  <c r="AS198" s="1"/>
  <c r="AS200" s="1"/>
  <c r="AS134" a="1"/>
  <c r="AS134" s="1"/>
  <c r="AS136" s="1"/>
  <c r="AS72"/>
  <c r="AS6" a="1"/>
  <c r="AS6" s="1"/>
  <c r="AS8" s="1"/>
  <c r="AT154" a="1"/>
  <c r="AT154" s="1"/>
  <c r="AT156" s="1"/>
  <c r="AT90" a="1"/>
  <c r="AT90" s="1"/>
  <c r="AT92" s="1"/>
  <c r="AT26" a="1"/>
  <c r="AT26" s="1"/>
  <c r="AT28" s="1"/>
  <c r="AT10" a="1"/>
  <c r="AT10" s="1"/>
  <c r="AT12" s="1"/>
  <c r="AQ130" a="1"/>
  <c r="AQ130" s="1"/>
  <c r="AQ132" s="1"/>
  <c r="AQ66" a="1"/>
  <c r="AQ66" s="1"/>
  <c r="AQ68" s="1"/>
  <c r="AR214" a="1"/>
  <c r="AR214" s="1"/>
  <c r="AR216" s="1"/>
  <c r="AR150" a="1"/>
  <c r="AR150" s="1"/>
  <c r="AR152" s="1"/>
  <c r="AR86" a="1"/>
  <c r="AR86" s="1"/>
  <c r="AR88" s="1"/>
  <c r="AS170" a="1"/>
  <c r="AS170" s="1"/>
  <c r="AS172" s="1"/>
  <c r="AS106" a="1"/>
  <c r="AS106" s="1"/>
  <c r="AS108" s="1"/>
  <c r="AS42" a="1"/>
  <c r="AS42" s="1"/>
  <c r="AS44" s="1"/>
  <c r="AT190" a="1"/>
  <c r="AT190" s="1"/>
  <c r="AT192" s="1"/>
  <c r="AT126" a="1"/>
  <c r="AT126" s="1"/>
  <c r="AT128" s="1"/>
  <c r="AT62" a="1"/>
  <c r="AT62" s="1"/>
  <c r="AT64" s="1"/>
  <c r="AQ214" a="1"/>
  <c r="AQ214" s="1"/>
  <c r="AQ216" s="1"/>
  <c r="AQ134" a="1"/>
  <c r="AQ134" s="1"/>
  <c r="AQ136" s="1"/>
  <c r="AQ6" a="1"/>
  <c r="AQ6" s="1"/>
  <c r="AQ8" s="1"/>
  <c r="AR154" a="1"/>
  <c r="AR154" s="1"/>
  <c r="AR156" s="1"/>
  <c r="AR90" a="1"/>
  <c r="AR90" s="1"/>
  <c r="AR92" s="1"/>
  <c r="AR26" a="1"/>
  <c r="AR26" s="1"/>
  <c r="AR28" s="1"/>
  <c r="AS174" a="1"/>
  <c r="AS174" s="1"/>
  <c r="AS176" s="1"/>
  <c r="AS110" a="1"/>
  <c r="AS110" s="1"/>
  <c r="AS112" s="1"/>
  <c r="AS46" a="1"/>
  <c r="AS46" s="1"/>
  <c r="AS48" s="1"/>
  <c r="AT194" a="1"/>
  <c r="AT194" s="1"/>
  <c r="AT196" s="1"/>
  <c r="AT130" a="1"/>
  <c r="AT130" s="1"/>
  <c r="AT132" s="1"/>
  <c r="AT66" a="1"/>
  <c r="AT66" s="1"/>
  <c r="AT68" s="1"/>
  <c r="AQ202" a="1"/>
  <c r="AQ202" s="1"/>
  <c r="AQ204" s="1"/>
  <c r="AQ138" a="1"/>
  <c r="AQ138" s="1"/>
  <c r="AQ140" s="1"/>
  <c r="AQ74" a="1"/>
  <c r="AQ74" s="1"/>
  <c r="AQ76" s="1"/>
  <c r="AQ10" a="1"/>
  <c r="AQ10" s="1"/>
  <c r="AQ12" s="1"/>
  <c r="AR158" a="1"/>
  <c r="AR158" s="1"/>
  <c r="AR160" s="1"/>
  <c r="AR94" a="1"/>
  <c r="AR94" s="1"/>
  <c r="AR96" s="1"/>
  <c r="AR30" a="1"/>
  <c r="AR30" s="1"/>
  <c r="AR32" s="1"/>
  <c r="AS178" a="1"/>
  <c r="AS178" s="1"/>
  <c r="AS180" s="1"/>
  <c r="AS114" a="1"/>
  <c r="AS114" s="1"/>
  <c r="AS116" s="1"/>
  <c r="AS50" a="1"/>
  <c r="AS50" s="1"/>
  <c r="AS52" s="1"/>
  <c r="AT198" a="1"/>
  <c r="AT198" s="1"/>
  <c r="AT200" s="1"/>
  <c r="AT134" a="1"/>
  <c r="AT134" s="1"/>
  <c r="AT136" s="1"/>
  <c r="AT72"/>
  <c r="AT6" a="1"/>
  <c r="AT6" s="1"/>
  <c r="AT8" s="1"/>
  <c r="AQ174" a="1"/>
  <c r="AQ174" s="1"/>
  <c r="AQ176" s="1"/>
  <c r="AQ110" a="1"/>
  <c r="AQ110" s="1"/>
  <c r="AQ112" s="1"/>
  <c r="AQ46" a="1"/>
  <c r="AQ46" s="1"/>
  <c r="AQ48" s="1"/>
  <c r="AR194" a="1"/>
  <c r="AR194" s="1"/>
  <c r="AR196" s="1"/>
  <c r="AR130" a="1"/>
  <c r="AR130" s="1"/>
  <c r="AR132" s="1"/>
  <c r="AR66" a="1"/>
  <c r="AR66" s="1"/>
  <c r="AR68" s="1"/>
  <c r="AS214" a="1"/>
  <c r="AS214" s="1"/>
  <c r="AS216" s="1"/>
  <c r="AS150" a="1"/>
  <c r="AS150" s="1"/>
  <c r="AS152" s="1"/>
  <c r="AS86" a="1"/>
  <c r="AS86" s="1"/>
  <c r="AS88" s="1"/>
  <c r="AT170" a="1"/>
  <c r="AT170" s="1"/>
  <c r="AT172" s="1"/>
  <c r="AT106" a="1"/>
  <c r="AT106" s="1"/>
  <c r="AT108" s="1"/>
  <c r="AT42" a="1"/>
  <c r="AT42" s="1"/>
  <c r="AT44" s="1"/>
  <c r="AT186" a="1"/>
  <c r="AT186" s="1"/>
  <c r="AT188" s="1"/>
  <c r="AT138" a="1"/>
  <c r="AT138" s="1"/>
  <c r="AT140" s="1"/>
  <c r="AQ194" a="1"/>
  <c r="AQ194" s="1"/>
  <c r="AQ196" s="1"/>
  <c r="AQ146" a="1"/>
  <c r="AQ146" s="1"/>
  <c r="AQ148" s="1"/>
  <c r="AQ82" a="1"/>
  <c r="AQ82" s="1"/>
  <c r="AQ84" s="1"/>
  <c r="AQ18" a="1"/>
  <c r="AQ18" s="1"/>
  <c r="AQ20" s="1"/>
  <c r="AR166" a="1"/>
  <c r="AR166" s="1"/>
  <c r="AR168" s="1"/>
  <c r="AR102" a="1"/>
  <c r="AR102" s="1"/>
  <c r="AR104" s="1"/>
  <c r="AR38" a="1"/>
  <c r="AR38" s="1"/>
  <c r="AR40" s="1"/>
  <c r="AS186" a="1"/>
  <c r="AS186" s="1"/>
  <c r="AS188" s="1"/>
  <c r="AS122" a="1"/>
  <c r="AS122" s="1"/>
  <c r="AS124" s="1"/>
  <c r="AS58" a="1"/>
  <c r="AS58" s="1"/>
  <c r="AS60" s="1"/>
  <c r="AT206" a="1"/>
  <c r="AT206" s="1"/>
  <c r="AT208" s="1"/>
  <c r="AT142" a="1"/>
  <c r="AT142" s="1"/>
  <c r="AT144" s="1"/>
  <c r="AT78" a="1"/>
  <c r="AT78" s="1"/>
  <c r="AT80" s="1"/>
  <c r="AT14" a="1"/>
  <c r="AT14" s="1"/>
  <c r="AT16" s="1"/>
  <c r="AQ150" a="1"/>
  <c r="AQ150" s="1"/>
  <c r="AQ152" s="1"/>
  <c r="AQ86" a="1"/>
  <c r="AQ86" s="1"/>
  <c r="AQ88" s="1"/>
  <c r="AR170" a="1"/>
  <c r="AR170" s="1"/>
  <c r="AR172" s="1"/>
  <c r="AR106" a="1"/>
  <c r="AR106" s="1"/>
  <c r="AR108" s="1"/>
  <c r="AR42" a="1"/>
  <c r="AR42" s="1"/>
  <c r="AR44" s="1"/>
  <c r="AS190" a="1"/>
  <c r="AS190" s="1"/>
  <c r="AS192" s="1"/>
  <c r="AS126" a="1"/>
  <c r="AS126" s="1"/>
  <c r="AS128" s="1"/>
  <c r="AS62" a="1"/>
  <c r="AS62" s="1"/>
  <c r="AS64" s="1"/>
  <c r="AT210" a="1"/>
  <c r="AT210" s="1"/>
  <c r="AT212" s="1"/>
  <c r="AT146" a="1"/>
  <c r="AT146" s="1"/>
  <c r="AT148" s="1"/>
  <c r="AT82" a="1"/>
  <c r="AT82" s="1"/>
  <c r="AT84" s="1"/>
  <c r="AT18" a="1"/>
  <c r="AT18" s="1"/>
  <c r="AT20" s="1"/>
  <c r="AQ154" a="1"/>
  <c r="AQ154" s="1"/>
  <c r="AQ156" s="1"/>
  <c r="AQ90" a="1"/>
  <c r="AQ90" s="1"/>
  <c r="AQ92" s="1"/>
  <c r="AQ26" a="1"/>
  <c r="AQ26" s="1"/>
  <c r="AQ28" s="1"/>
  <c r="AR174" a="1"/>
  <c r="AR174" s="1"/>
  <c r="AR176" s="1"/>
  <c r="AR110" a="1"/>
  <c r="AR110" s="1"/>
  <c r="AR112" s="1"/>
  <c r="AR46" a="1"/>
  <c r="AR46" s="1"/>
  <c r="AR48" s="1"/>
  <c r="AS194" a="1"/>
  <c r="AS194" s="1"/>
  <c r="AS196" s="1"/>
  <c r="AS130" a="1"/>
  <c r="AS130" s="1"/>
  <c r="AS132" s="1"/>
  <c r="AS66" a="1"/>
  <c r="AS66" s="1"/>
  <c r="AS68" s="1"/>
  <c r="AT214" a="1"/>
  <c r="AT214" s="1"/>
  <c r="AT216" s="1"/>
  <c r="AT150" a="1"/>
  <c r="AT150" s="1"/>
  <c r="AT152" s="1"/>
  <c r="AT86" a="1"/>
  <c r="AT86" s="1"/>
  <c r="AT88" s="1"/>
  <c r="AQ190" a="1"/>
  <c r="AQ190" s="1"/>
  <c r="AQ192" s="1"/>
  <c r="AQ126" a="1"/>
  <c r="AQ126" s="1"/>
  <c r="AQ128" s="1"/>
  <c r="AQ62" a="1"/>
  <c r="AQ62" s="1"/>
  <c r="AQ64" s="1"/>
  <c r="AR210" a="1"/>
  <c r="AR210" s="1"/>
  <c r="AR212" s="1"/>
  <c r="AR146" a="1"/>
  <c r="AR146" s="1"/>
  <c r="AR148" s="1"/>
  <c r="AR82" a="1"/>
  <c r="AR82" s="1"/>
  <c r="AR84" s="1"/>
  <c r="AR18" a="1"/>
  <c r="AR18" s="1"/>
  <c r="AR20" s="1"/>
  <c r="AS166" a="1"/>
  <c r="AS166" s="1"/>
  <c r="AS168" s="1"/>
  <c r="AS102" a="1"/>
  <c r="AS102" s="1"/>
  <c r="AS104" s="1"/>
  <c r="AS38" a="1"/>
  <c r="AS38" s="1"/>
  <c r="AS40" s="1"/>
  <c r="AT122" a="1"/>
  <c r="AT122" s="1"/>
  <c r="AT124" s="1"/>
  <c r="AT58" a="1"/>
  <c r="AT58" s="1"/>
  <c r="AT60" s="1"/>
  <c r="AT74" a="1"/>
  <c r="AT74" s="1"/>
  <c r="AT76" s="1"/>
  <c r="AQ210" a="1"/>
  <c r="AQ210" s="1"/>
  <c r="AQ212" s="1"/>
  <c r="AQ162" a="1"/>
  <c r="AQ162" s="1"/>
  <c r="AQ164" s="1"/>
  <c r="AQ98" a="1"/>
  <c r="AQ98" s="1"/>
  <c r="AQ100" s="1"/>
  <c r="AQ34" a="1"/>
  <c r="AQ34" s="1"/>
  <c r="AQ36" s="1"/>
  <c r="AR182" a="1"/>
  <c r="AR182" s="1"/>
  <c r="AR184" s="1"/>
  <c r="AR118" a="1"/>
  <c r="AR118" s="1"/>
  <c r="AR120" s="1"/>
  <c r="AR54" a="1"/>
  <c r="AR54" s="1"/>
  <c r="AR56" s="1"/>
  <c r="AS202" a="1"/>
  <c r="AS202" s="1"/>
  <c r="AS204" s="1"/>
  <c r="AS138" a="1"/>
  <c r="AS138" s="1"/>
  <c r="AS140" s="1"/>
  <c r="AS74" a="1"/>
  <c r="AS74" s="1"/>
  <c r="AS76" s="1"/>
  <c r="AS10" a="1"/>
  <c r="AS10" s="1"/>
  <c r="AS12" s="1"/>
  <c r="AT158" a="1"/>
  <c r="AT158" s="1"/>
  <c r="AT160" s="1"/>
  <c r="AT94" a="1"/>
  <c r="AT94" s="1"/>
  <c r="AT96" s="1"/>
  <c r="AT30" a="1"/>
  <c r="AT30" s="1"/>
  <c r="AT32" s="1"/>
  <c r="AQ166" a="1"/>
  <c r="AQ166" s="1"/>
  <c r="AQ168" s="1"/>
  <c r="AQ102" a="1"/>
  <c r="AQ102" s="1"/>
  <c r="AQ104" s="1"/>
  <c r="AQ38" a="1"/>
  <c r="AQ38" s="1"/>
  <c r="AQ40" s="1"/>
  <c r="AR186" a="1"/>
  <c r="AR186" s="1"/>
  <c r="AR188" s="1"/>
  <c r="AR122" a="1"/>
  <c r="AR122" s="1"/>
  <c r="AR124" s="1"/>
  <c r="AR58" a="1"/>
  <c r="AR58" s="1"/>
  <c r="AR60" s="1"/>
  <c r="AS206" a="1"/>
  <c r="AS206" s="1"/>
  <c r="AS208" s="1"/>
  <c r="AS142" a="1"/>
  <c r="AS142" s="1"/>
  <c r="AS144" s="1"/>
  <c r="AS78" a="1"/>
  <c r="AS78" s="1"/>
  <c r="AS80" s="1"/>
  <c r="AS14" a="1"/>
  <c r="AS14" s="1"/>
  <c r="AS16" s="1"/>
  <c r="AT162" a="1"/>
  <c r="AT162" s="1"/>
  <c r="AT164" s="1"/>
  <c r="AT98" a="1"/>
  <c r="AT98" s="1"/>
  <c r="AT100" s="1"/>
  <c r="AT34" a="1"/>
  <c r="AT34" s="1"/>
  <c r="AT36" s="1"/>
  <c r="AQ170" a="1"/>
  <c r="AQ170" s="1"/>
  <c r="AQ172" s="1"/>
  <c r="AQ106" a="1"/>
  <c r="AQ106" s="1"/>
  <c r="AQ108" s="1"/>
  <c r="AQ42" a="1"/>
  <c r="AQ42" s="1"/>
  <c r="AQ44" s="1"/>
  <c r="AR190" a="1"/>
  <c r="AR190" s="1"/>
  <c r="AR192" s="1"/>
  <c r="AR126" a="1"/>
  <c r="AR126" s="1"/>
  <c r="AR128" s="1"/>
  <c r="AR62" a="1"/>
  <c r="AR62" s="1"/>
  <c r="AR64" s="1"/>
  <c r="AS210" a="1"/>
  <c r="AS210" s="1"/>
  <c r="AS212" s="1"/>
  <c r="AS146" a="1"/>
  <c r="AS146" s="1"/>
  <c r="AS148" s="1"/>
  <c r="AS82" a="1"/>
  <c r="AS82" s="1"/>
  <c r="AS84" s="1"/>
  <c r="AS18" a="1"/>
  <c r="AS18" s="1"/>
  <c r="AS20" s="1"/>
  <c r="AT166" a="1"/>
  <c r="AT166" s="1"/>
  <c r="AT168" s="1"/>
  <c r="AT102" a="1"/>
  <c r="AT102" s="1"/>
  <c r="AT104" s="1"/>
  <c r="AT38" a="1"/>
  <c r="AT38" s="1"/>
  <c r="AT40" s="1"/>
  <c r="AQ206" a="1"/>
  <c r="AQ206" s="1"/>
  <c r="AQ208" s="1"/>
  <c r="AQ142" a="1"/>
  <c r="AQ142" s="1"/>
  <c r="AQ144" s="1"/>
  <c r="AQ78" a="1"/>
  <c r="AQ78" s="1"/>
  <c r="AQ80" s="1"/>
  <c r="AQ14" a="1"/>
  <c r="AQ14" s="1"/>
  <c r="AQ16" s="1"/>
  <c r="AR162" a="1"/>
  <c r="AR162" s="1"/>
  <c r="AR164" s="1"/>
  <c r="AR98" a="1"/>
  <c r="AR98" s="1"/>
  <c r="AR100" s="1"/>
  <c r="AR34" a="1"/>
  <c r="AR34" s="1"/>
  <c r="AR36" s="1"/>
  <c r="AS182" a="1"/>
  <c r="AS182" s="1"/>
  <c r="AS184" s="1"/>
  <c r="AS118" a="1"/>
  <c r="AS118" s="1"/>
  <c r="AS120" s="1"/>
  <c r="AS54" a="1"/>
  <c r="AS54" s="1"/>
  <c r="AS56" s="1"/>
  <c r="AT202" a="1"/>
  <c r="AT202" s="1"/>
  <c r="AT204" s="1"/>
  <c r="D1" i="34" a="1"/>
  <c r="D1" s="1"/>
  <c r="AS6" a="1"/>
  <c r="AS6" s="1"/>
  <c r="AS8" s="1"/>
  <c r="AY8" i="33" s="1"/>
  <c r="AT6" i="34" a="1"/>
  <c r="AT6" s="1"/>
  <c r="AT8" s="1"/>
  <c r="AZ8" i="33" s="1"/>
  <c r="AR210" i="34" a="1"/>
  <c r="AR210" s="1"/>
  <c r="AR212" s="1"/>
  <c r="AX212" i="33" s="1"/>
  <c r="AT18" i="34" a="1"/>
  <c r="AT18" s="1"/>
  <c r="AT20" s="1"/>
  <c r="AZ20" i="33" s="1"/>
  <c r="AR38" i="34" a="1"/>
  <c r="AR38" s="1"/>
  <c r="AR40" s="1"/>
  <c r="AX40" i="33" s="1"/>
  <c r="AR54" i="34" a="1"/>
  <c r="AR54" s="1"/>
  <c r="AR56" s="1"/>
  <c r="AX56" i="33" s="1"/>
  <c r="AR70" i="34" a="1"/>
  <c r="AR70" s="1"/>
  <c r="AR72" s="1"/>
  <c r="AX72" i="33" s="1"/>
  <c r="AR86" i="34" a="1"/>
  <c r="AR86" s="1"/>
  <c r="AR88" s="1"/>
  <c r="AX88" i="33" s="1"/>
  <c r="AR102" i="34" a="1"/>
  <c r="AR102" s="1"/>
  <c r="AR104" s="1"/>
  <c r="AX104" i="33" s="1"/>
  <c r="AR118" i="34" a="1"/>
  <c r="AR118" s="1"/>
  <c r="AR120" s="1"/>
  <c r="AX120" i="33" s="1"/>
  <c r="AR134" i="34" a="1"/>
  <c r="AR134" s="1"/>
  <c r="AR136" s="1"/>
  <c r="AX136" i="33" s="1"/>
  <c r="AR150" i="34" a="1"/>
  <c r="AR150" s="1"/>
  <c r="AR152" s="1"/>
  <c r="AX152" i="33" s="1"/>
  <c r="AR166" i="34" a="1"/>
  <c r="AR166" s="1"/>
  <c r="AR168" s="1"/>
  <c r="AX168" i="33" s="1"/>
  <c r="AR14" i="34" a="1"/>
  <c r="AR14" s="1"/>
  <c r="AR16" s="1"/>
  <c r="AX16" i="33" s="1"/>
  <c r="AT34" i="34" a="1"/>
  <c r="AT34" s="1"/>
  <c r="AT36" s="1"/>
  <c r="AZ36" i="33" s="1"/>
  <c r="AT50" i="34" a="1"/>
  <c r="AT50" s="1"/>
  <c r="AT52" s="1"/>
  <c r="AZ52" i="33" s="1"/>
  <c r="AR66" i="34" a="1"/>
  <c r="AR66" s="1"/>
  <c r="AR68" s="1"/>
  <c r="AX68" i="33" s="1"/>
  <c r="AT82" i="34" a="1"/>
  <c r="AT82" s="1"/>
  <c r="AT84" s="1"/>
  <c r="AZ84" i="33" s="1"/>
  <c r="AT98" i="34" a="1"/>
  <c r="AT98" s="1"/>
  <c r="AT100" s="1"/>
  <c r="AZ100" i="33" s="1"/>
  <c r="AT114" i="34" a="1"/>
  <c r="AT114" s="1"/>
  <c r="AT116" s="1"/>
  <c r="AZ116" i="33" s="1"/>
  <c r="AT130" i="34" a="1"/>
  <c r="AT130" s="1"/>
  <c r="AT132" s="1"/>
  <c r="AZ132" i="33" s="1"/>
  <c r="AT146" i="34" a="1"/>
  <c r="AT146" s="1"/>
  <c r="AT148" s="1"/>
  <c r="AZ148" i="33" s="1"/>
  <c r="AT162" i="34" a="1"/>
  <c r="AT162" s="1"/>
  <c r="AT164" s="1"/>
  <c r="AZ164" i="33" s="1"/>
  <c r="AS10" i="34" a="1"/>
  <c r="AS10" s="1"/>
  <c r="AS12" s="1"/>
  <c r="AY12" i="33" s="1"/>
  <c r="AQ30" i="34" a="1"/>
  <c r="AQ30" s="1"/>
  <c r="AQ32" s="1"/>
  <c r="AQ46" a="1"/>
  <c r="AQ46" s="1"/>
  <c r="AQ48" s="1"/>
  <c r="AQ62" a="1"/>
  <c r="AQ62" s="1"/>
  <c r="AQ64" s="1"/>
  <c r="AQ78" a="1"/>
  <c r="AQ78" s="1"/>
  <c r="AQ80" s="1"/>
  <c r="AQ94" a="1"/>
  <c r="AQ94" s="1"/>
  <c r="AQ96" s="1"/>
  <c r="AQ110" a="1"/>
  <c r="AQ110" s="1"/>
  <c r="AQ112" s="1"/>
  <c r="AQ126" a="1"/>
  <c r="AQ126" s="1"/>
  <c r="AQ128" s="1"/>
  <c r="AQ142" a="1"/>
  <c r="AQ142" s="1"/>
  <c r="AQ144" s="1"/>
  <c r="AQ158" a="1"/>
  <c r="AQ158" s="1"/>
  <c r="AQ160" s="1"/>
  <c r="AS26" a="1"/>
  <c r="AS26" s="1"/>
  <c r="AS28" s="1"/>
  <c r="AY28" i="33" s="1"/>
  <c r="AS42" i="34" a="1"/>
  <c r="AS42" s="1"/>
  <c r="AS44" s="1"/>
  <c r="AY44" i="33" s="1"/>
  <c r="AS58" i="34" a="1"/>
  <c r="AS58" s="1"/>
  <c r="AS60" s="1"/>
  <c r="AY60" i="33" s="1"/>
  <c r="AS74" i="34" a="1"/>
  <c r="AS74" s="1"/>
  <c r="AS76" s="1"/>
  <c r="AY76" i="33" s="1"/>
  <c r="AS90" i="34" a="1"/>
  <c r="AS90" s="1"/>
  <c r="AS92" s="1"/>
  <c r="AY92" i="33" s="1"/>
  <c r="AS106" i="34" a="1"/>
  <c r="AS106" s="1"/>
  <c r="AS108" s="1"/>
  <c r="AY108" i="33" s="1"/>
  <c r="AS122" i="34" a="1"/>
  <c r="AS122" s="1"/>
  <c r="AS124" s="1"/>
  <c r="AY124" i="33" s="1"/>
  <c r="AS138" i="34" a="1"/>
  <c r="AS138" s="1"/>
  <c r="AS140" s="1"/>
  <c r="AY140" i="33" s="1"/>
  <c r="AS154" i="34" a="1"/>
  <c r="AS154" s="1"/>
  <c r="AS156" s="1"/>
  <c r="AY156" i="33" s="1"/>
  <c r="AS170" i="34" a="1"/>
  <c r="AS170" s="1"/>
  <c r="AS172" s="1"/>
  <c r="AY172" i="33" s="1"/>
  <c r="AT14" i="34" a="1"/>
  <c r="AT14" s="1"/>
  <c r="AT16" s="1"/>
  <c r="AZ16" i="33" s="1"/>
  <c r="AR34" i="34" a="1"/>
  <c r="AR34" s="1"/>
  <c r="AR36" s="1"/>
  <c r="AX36" i="33" s="1"/>
  <c r="AR50" i="34" a="1"/>
  <c r="AR50" s="1"/>
  <c r="AR52" s="1"/>
  <c r="AX52" i="33" s="1"/>
  <c r="AT66" i="34" a="1"/>
  <c r="AT66" s="1"/>
  <c r="AT68" s="1"/>
  <c r="AZ68" i="33" s="1"/>
  <c r="AR82" i="34" a="1"/>
  <c r="AR82" s="1"/>
  <c r="AR84" s="1"/>
  <c r="AX84" i="33" s="1"/>
  <c r="AR98" i="34" a="1"/>
  <c r="AR98" s="1"/>
  <c r="AR100" s="1"/>
  <c r="AX100" i="33" s="1"/>
  <c r="AR114" i="34" a="1"/>
  <c r="AR114" s="1"/>
  <c r="AR116" s="1"/>
  <c r="AX116" i="33" s="1"/>
  <c r="AR130" i="34" a="1"/>
  <c r="AR130" s="1"/>
  <c r="AR132" s="1"/>
  <c r="AX132" i="33" s="1"/>
  <c r="AR146" i="34" a="1"/>
  <c r="AR146" s="1"/>
  <c r="AR148" s="1"/>
  <c r="AX148" i="33" s="1"/>
  <c r="AR162" i="34" a="1"/>
  <c r="AR162" s="1"/>
  <c r="AR164" s="1"/>
  <c r="AX164" i="33" s="1"/>
  <c r="AR10" i="34" a="1"/>
  <c r="AR10" s="1"/>
  <c r="AR12" s="1"/>
  <c r="AX12" i="33" s="1"/>
  <c r="AT30" i="34" a="1"/>
  <c r="AT30" s="1"/>
  <c r="AT32" s="1"/>
  <c r="AZ32" i="33" s="1"/>
  <c r="AT46" i="34" a="1"/>
  <c r="AT46" s="1"/>
  <c r="AT48" s="1"/>
  <c r="AZ48" i="33" s="1"/>
  <c r="AR62" i="34" a="1"/>
  <c r="AR62" s="1"/>
  <c r="AR64" s="1"/>
  <c r="AX64" i="33" s="1"/>
  <c r="AT78" i="34" a="1"/>
  <c r="AT78" s="1"/>
  <c r="AT80" s="1"/>
  <c r="AZ80" i="33" s="1"/>
  <c r="AT94" i="34" a="1"/>
  <c r="AT94" s="1"/>
  <c r="AT96" s="1"/>
  <c r="AZ96" i="33" s="1"/>
  <c r="AT110" i="34" a="1"/>
  <c r="AT110" s="1"/>
  <c r="AT112" s="1"/>
  <c r="AZ112" i="33" s="1"/>
  <c r="AT126" i="34" a="1"/>
  <c r="AT126" s="1"/>
  <c r="AT128" s="1"/>
  <c r="AZ128" i="33" s="1"/>
  <c r="AT142" i="34" a="1"/>
  <c r="AT142" s="1"/>
  <c r="AT144" s="1"/>
  <c r="AZ144" i="33" s="1"/>
  <c r="AT158" i="34" a="1"/>
  <c r="AT158" s="1"/>
  <c r="AT160" s="1"/>
  <c r="AZ160" i="33" s="1"/>
  <c r="AQ26" i="34" a="1"/>
  <c r="AQ26" s="1"/>
  <c r="AQ28" s="1"/>
  <c r="AQ42" a="1"/>
  <c r="AQ42" s="1"/>
  <c r="AQ44" s="1"/>
  <c r="AQ58" a="1"/>
  <c r="AQ58" s="1"/>
  <c r="AQ60" s="1"/>
  <c r="AQ74" a="1"/>
  <c r="AQ74" s="1"/>
  <c r="AQ76" s="1"/>
  <c r="AQ90" a="1"/>
  <c r="AQ90" s="1"/>
  <c r="AQ92" s="1"/>
  <c r="AQ106" a="1"/>
  <c r="AQ106" s="1"/>
  <c r="AQ108" s="1"/>
  <c r="AQ122" a="1"/>
  <c r="AQ122" s="1"/>
  <c r="AQ124" s="1"/>
  <c r="AQ138" a="1"/>
  <c r="AQ138" s="1"/>
  <c r="AQ140" s="1"/>
  <c r="AQ154" a="1"/>
  <c r="AQ154" s="1"/>
  <c r="AQ156" s="1"/>
  <c r="AQ170" a="1"/>
  <c r="AQ170" s="1"/>
  <c r="AQ172" s="1"/>
  <c r="AQ18" a="1"/>
  <c r="AQ18" s="1"/>
  <c r="AQ20" s="1"/>
  <c r="AS38" a="1"/>
  <c r="AS38" s="1"/>
  <c r="AS40" s="1"/>
  <c r="AY40" i="33" s="1"/>
  <c r="AS54" i="34" a="1"/>
  <c r="AS54" s="1"/>
  <c r="AS56" s="1"/>
  <c r="AY56" i="33" s="1"/>
  <c r="AS70" i="34" a="1"/>
  <c r="AS70" s="1"/>
  <c r="AS72" s="1"/>
  <c r="AY72" i="33" s="1"/>
  <c r="AS86" i="34" a="1"/>
  <c r="AS86" s="1"/>
  <c r="AS88" s="1"/>
  <c r="AY88" i="33" s="1"/>
  <c r="AS102" i="34" a="1"/>
  <c r="AS102" s="1"/>
  <c r="AS104" s="1"/>
  <c r="AY104" i="33" s="1"/>
  <c r="AS118" i="34" a="1"/>
  <c r="AS118" s="1"/>
  <c r="AS120" s="1"/>
  <c r="AY120" i="33" s="1"/>
  <c r="AS134" i="34" a="1"/>
  <c r="AS134" s="1"/>
  <c r="AS136" s="1"/>
  <c r="AY136" i="33" s="1"/>
  <c r="AS150" i="34" a="1"/>
  <c r="AS150" s="1"/>
  <c r="AS152" s="1"/>
  <c r="AY152" i="33" s="1"/>
  <c r="AS166" i="34" a="1"/>
  <c r="AS166" s="1"/>
  <c r="AS168" s="1"/>
  <c r="AY168" i="33" s="1"/>
  <c r="AR30" i="34" a="1"/>
  <c r="AR30" s="1"/>
  <c r="AR32" s="1"/>
  <c r="AX32" i="33" s="1"/>
  <c r="AR46" i="34" a="1"/>
  <c r="AR46" s="1"/>
  <c r="AR48" s="1"/>
  <c r="AX48" i="33" s="1"/>
  <c r="AT62" i="34" a="1"/>
  <c r="AT62" s="1"/>
  <c r="AT64" s="1"/>
  <c r="AZ64" i="33" s="1"/>
  <c r="AR78" i="34" a="1"/>
  <c r="AR78" s="1"/>
  <c r="AR80" s="1"/>
  <c r="AX80" i="33" s="1"/>
  <c r="AR94" i="34" a="1"/>
  <c r="AR94" s="1"/>
  <c r="AR96" s="1"/>
  <c r="AX96" i="33" s="1"/>
  <c r="AR110" i="34" a="1"/>
  <c r="AR110" s="1"/>
  <c r="AR112" s="1"/>
  <c r="AX112" i="33" s="1"/>
  <c r="AR126" i="34" a="1"/>
  <c r="AR126" s="1"/>
  <c r="AR128" s="1"/>
  <c r="AX128" i="33" s="1"/>
  <c r="AR142" i="34" a="1"/>
  <c r="AR142" s="1"/>
  <c r="AR144" s="1"/>
  <c r="AX144" i="33" s="1"/>
  <c r="AR158" i="34" a="1"/>
  <c r="AR158" s="1"/>
  <c r="AR160" s="1"/>
  <c r="AX160" i="33" s="1"/>
  <c r="AT26" i="34" a="1"/>
  <c r="AT26" s="1"/>
  <c r="AT28" s="1"/>
  <c r="AZ28" i="33" s="1"/>
  <c r="AT42" i="34" a="1"/>
  <c r="AT42" s="1"/>
  <c r="AT44" s="1"/>
  <c r="AZ44" i="33" s="1"/>
  <c r="AR58" i="34" a="1"/>
  <c r="AR58" s="1"/>
  <c r="AR60" s="1"/>
  <c r="AX60" i="33" s="1"/>
  <c r="AT74" i="34" a="1"/>
  <c r="AT74" s="1"/>
  <c r="AT76" s="1"/>
  <c r="AZ76" i="33" s="1"/>
  <c r="AT90" i="34" a="1"/>
  <c r="AT90" s="1"/>
  <c r="AT92" s="1"/>
  <c r="AZ92" i="33" s="1"/>
  <c r="AT106" i="34" a="1"/>
  <c r="AT106" s="1"/>
  <c r="AT108" s="1"/>
  <c r="AZ108" i="33" s="1"/>
  <c r="AT122" i="34" a="1"/>
  <c r="AT122" s="1"/>
  <c r="AT124" s="1"/>
  <c r="AZ124" i="33" s="1"/>
  <c r="AT138" i="34" a="1"/>
  <c r="AT138" s="1"/>
  <c r="AT140" s="1"/>
  <c r="AZ140" i="33" s="1"/>
  <c r="AT154" i="34" a="1"/>
  <c r="AT154" s="1"/>
  <c r="AT156" s="1"/>
  <c r="AZ156" i="33" s="1"/>
  <c r="AT170" i="34" a="1"/>
  <c r="AT170" s="1"/>
  <c r="AT172" s="1"/>
  <c r="AZ172" i="33" s="1"/>
  <c r="AS18" i="34" a="1"/>
  <c r="AS18" s="1"/>
  <c r="AS20" s="1"/>
  <c r="AY20" i="33" s="1"/>
  <c r="AQ38" i="34" a="1"/>
  <c r="AQ38" s="1"/>
  <c r="AQ40" s="1"/>
  <c r="AQ54" a="1"/>
  <c r="AQ54" s="1"/>
  <c r="AQ56" s="1"/>
  <c r="AQ70" a="1"/>
  <c r="AQ70" s="1"/>
  <c r="AQ72" s="1"/>
  <c r="AQ86" a="1"/>
  <c r="AQ86" s="1"/>
  <c r="AQ88" s="1"/>
  <c r="AQ102" a="1"/>
  <c r="AQ102" s="1"/>
  <c r="AQ104" s="1"/>
  <c r="AQ118" a="1"/>
  <c r="AQ118" s="1"/>
  <c r="AQ120" s="1"/>
  <c r="AQ134" a="1"/>
  <c r="AQ134" s="1"/>
  <c r="AQ136" s="1"/>
  <c r="AQ150" a="1"/>
  <c r="AQ150" s="1"/>
  <c r="AQ152" s="1"/>
  <c r="AQ166" a="1"/>
  <c r="AQ166" s="1"/>
  <c r="AQ168" s="1"/>
  <c r="AQ14" a="1"/>
  <c r="AQ14" s="1"/>
  <c r="AQ16" s="1"/>
  <c r="AS34" a="1"/>
  <c r="AS34" s="1"/>
  <c r="AS36" s="1"/>
  <c r="AY36" i="33" s="1"/>
  <c r="AS50" i="34" a="1"/>
  <c r="AS50" s="1"/>
  <c r="AS52" s="1"/>
  <c r="AY52" i="33" s="1"/>
  <c r="AS66" i="34" a="1"/>
  <c r="AS66" s="1"/>
  <c r="AS68" s="1"/>
  <c r="AY68" i="33" s="1"/>
  <c r="AS82" i="34" a="1"/>
  <c r="AS82" s="1"/>
  <c r="AS84" s="1"/>
  <c r="AY84" i="33" s="1"/>
  <c r="AS98" i="34" a="1"/>
  <c r="AS98" s="1"/>
  <c r="AS100" s="1"/>
  <c r="AY100" i="33" s="1"/>
  <c r="AS114" i="34" a="1"/>
  <c r="AS114" s="1"/>
  <c r="AS116" s="1"/>
  <c r="AY116" i="33" s="1"/>
  <c r="AS130" i="34" a="1"/>
  <c r="AS130" s="1"/>
  <c r="AS132" s="1"/>
  <c r="AY132" i="33" s="1"/>
  <c r="AS146" i="34" a="1"/>
  <c r="AS146" s="1"/>
  <c r="AS148" s="1"/>
  <c r="AY148" i="33" s="1"/>
  <c r="AR26" i="34" a="1"/>
  <c r="AR26" s="1"/>
  <c r="AR28" s="1"/>
  <c r="AX28" i="33" s="1"/>
  <c r="AR42" i="34" a="1"/>
  <c r="AR42" s="1"/>
  <c r="AR44" s="1"/>
  <c r="AX44" i="33" s="1"/>
  <c r="AT58" i="34" a="1"/>
  <c r="AT58" s="1"/>
  <c r="AT60" s="1"/>
  <c r="AZ60" i="33" s="1"/>
  <c r="AR74" i="34" a="1"/>
  <c r="AR74" s="1"/>
  <c r="AR76" s="1"/>
  <c r="AX76" i="33" s="1"/>
  <c r="AR90" i="34" a="1"/>
  <c r="AR90" s="1"/>
  <c r="AR92" s="1"/>
  <c r="AX92" i="33" s="1"/>
  <c r="AR106" i="34" a="1"/>
  <c r="AR106" s="1"/>
  <c r="AR108" s="1"/>
  <c r="AX108" i="33" s="1"/>
  <c r="AR122" i="34" a="1"/>
  <c r="AR122" s="1"/>
  <c r="AR124" s="1"/>
  <c r="AX124" i="33" s="1"/>
  <c r="AR138" i="34" a="1"/>
  <c r="AR138" s="1"/>
  <c r="AR140" s="1"/>
  <c r="AX140" i="33" s="1"/>
  <c r="AR154" i="34" a="1"/>
  <c r="AR154" s="1"/>
  <c r="AR156" s="1"/>
  <c r="AX156" i="33" s="1"/>
  <c r="AR170" i="34" a="1"/>
  <c r="AR170" s="1"/>
  <c r="AR172" s="1"/>
  <c r="AX172" i="33" s="1"/>
  <c r="AR18" i="34" a="1"/>
  <c r="AR18" s="1"/>
  <c r="AR20" s="1"/>
  <c r="AX20" i="33" s="1"/>
  <c r="AT38" i="34" a="1"/>
  <c r="AT38" s="1"/>
  <c r="AT40" s="1"/>
  <c r="AZ40" i="33" s="1"/>
  <c r="AT54" i="34" a="1"/>
  <c r="AT54" s="1"/>
  <c r="AT56" s="1"/>
  <c r="AZ56" i="33" s="1"/>
  <c r="AT70" i="34" a="1"/>
  <c r="AT70" s="1"/>
  <c r="AT72" s="1"/>
  <c r="AZ72" i="33" s="1"/>
  <c r="AT86" i="34" a="1"/>
  <c r="AT86" s="1"/>
  <c r="AT88" s="1"/>
  <c r="AZ88" i="33" s="1"/>
  <c r="AT102" i="34" a="1"/>
  <c r="AT102" s="1"/>
  <c r="AT104" s="1"/>
  <c r="AZ104" i="33" s="1"/>
  <c r="AT118" i="34" a="1"/>
  <c r="AT118" s="1"/>
  <c r="AT120" s="1"/>
  <c r="AZ120" i="33" s="1"/>
  <c r="AT134" i="34" a="1"/>
  <c r="AT134" s="1"/>
  <c r="AT136" s="1"/>
  <c r="AZ136" i="33" s="1"/>
  <c r="AT150" i="34" a="1"/>
  <c r="AT150" s="1"/>
  <c r="AT152" s="1"/>
  <c r="AZ152" i="33" s="1"/>
  <c r="AT166" i="34" a="1"/>
  <c r="AT166" s="1"/>
  <c r="AT168" s="1"/>
  <c r="AZ168" i="33" s="1"/>
  <c r="AS14" i="34" a="1"/>
  <c r="AS14" s="1"/>
  <c r="AS16" s="1"/>
  <c r="AY16" i="33" s="1"/>
  <c r="AQ34" i="34" a="1"/>
  <c r="AQ34" s="1"/>
  <c r="AQ36" s="1"/>
  <c r="AQ50" a="1"/>
  <c r="AQ50" s="1"/>
  <c r="AQ52" s="1"/>
  <c r="AQ66" a="1"/>
  <c r="AQ66" s="1"/>
  <c r="AQ68" s="1"/>
  <c r="AQ82" a="1"/>
  <c r="AQ82" s="1"/>
  <c r="AQ84" s="1"/>
  <c r="AQ98" a="1"/>
  <c r="AQ98" s="1"/>
  <c r="AQ100" s="1"/>
  <c r="AQ114" a="1"/>
  <c r="AQ114" s="1"/>
  <c r="AQ116" s="1"/>
  <c r="AQ130" a="1"/>
  <c r="AQ130" s="1"/>
  <c r="AQ132" s="1"/>
  <c r="AQ146" a="1"/>
  <c r="AQ146" s="1"/>
  <c r="AQ148" s="1"/>
  <c r="AQ162" a="1"/>
  <c r="AQ162" s="1"/>
  <c r="AQ164" s="1"/>
  <c r="AQ10" a="1"/>
  <c r="AQ10" s="1"/>
  <c r="AQ12" s="1"/>
  <c r="AS30" a="1"/>
  <c r="AS30" s="1"/>
  <c r="AS32" s="1"/>
  <c r="AY32" i="33" s="1"/>
  <c r="AS46" i="34" a="1"/>
  <c r="AS46" s="1"/>
  <c r="AS48" s="1"/>
  <c r="AY48" i="33" s="1"/>
  <c r="AS62" i="34" a="1"/>
  <c r="AS62" s="1"/>
  <c r="AS64" s="1"/>
  <c r="AY64" i="33" s="1"/>
  <c r="AS78" i="34" a="1"/>
  <c r="AS78" s="1"/>
  <c r="AS80" s="1"/>
  <c r="AY80" i="33" s="1"/>
  <c r="AS94" i="34" a="1"/>
  <c r="AS94" s="1"/>
  <c r="AS96" s="1"/>
  <c r="AY96" i="33" s="1"/>
  <c r="AS110" i="34" a="1"/>
  <c r="AS110" s="1"/>
  <c r="AS112" s="1"/>
  <c r="AY112" i="33" s="1"/>
  <c r="AS126" i="34" a="1"/>
  <c r="AS126" s="1"/>
  <c r="AS128" s="1"/>
  <c r="AY128" i="33" s="1"/>
  <c r="AS142" i="34" a="1"/>
  <c r="AS142" s="1"/>
  <c r="AS144" s="1"/>
  <c r="AY144" i="33" s="1"/>
  <c r="AS158" i="34" a="1"/>
  <c r="AS158" s="1"/>
  <c r="AS160" s="1"/>
  <c r="AY160" i="33" s="1"/>
  <c r="AS162" i="34" a="1"/>
  <c r="AS162" s="1"/>
  <c r="AS164" s="1"/>
  <c r="AY164" i="33" s="1"/>
  <c r="AS22" i="34" a="1"/>
  <c r="AS22" s="1"/>
  <c r="AS24" s="1"/>
  <c r="AY24" i="33" s="1"/>
  <c r="AR214" i="34" a="1"/>
  <c r="AR214" s="1"/>
  <c r="AR216" s="1"/>
  <c r="AX216" i="33" s="1"/>
  <c r="AR194" i="34" a="1"/>
  <c r="AR194" s="1"/>
  <c r="AR196" s="1"/>
  <c r="AX196" i="33" s="1"/>
  <c r="AS174" i="34" a="1"/>
  <c r="AS174" s="1"/>
  <c r="AS176" s="1"/>
  <c r="AY176" i="33" s="1"/>
  <c r="AR202" i="34" a="1"/>
  <c r="AR202" s="1"/>
  <c r="AR204" s="1"/>
  <c r="AX204" i="33" s="1"/>
  <c r="AR182" i="34" a="1"/>
  <c r="AR182" s="1"/>
  <c r="AR184" s="1"/>
  <c r="AX184" i="33" s="1"/>
  <c r="AT194" i="34" a="1"/>
  <c r="AT194" s="1"/>
  <c r="AT196" s="1"/>
  <c r="AZ196" i="33" s="1"/>
  <c r="AQ174" i="34" a="1"/>
  <c r="AQ174" s="1"/>
  <c r="AQ176" s="1"/>
  <c r="AR198" a="1"/>
  <c r="AR198" s="1"/>
  <c r="AR200" s="1"/>
  <c r="AX200" i="33" s="1"/>
  <c r="AT182" i="34" a="1"/>
  <c r="AT182" s="1"/>
  <c r="AT184" s="1"/>
  <c r="AZ184" i="33" s="1"/>
  <c r="AR206" i="34" a="1"/>
  <c r="AR206" s="1"/>
  <c r="AR208" s="1"/>
  <c r="AX208" i="33" s="1"/>
  <c r="AT202" i="34" a="1"/>
  <c r="AT202" s="1"/>
  <c r="AT204" s="1"/>
  <c r="AZ204" i="33" s="1"/>
  <c r="AT10" i="34" a="1"/>
  <c r="AT10" s="1"/>
  <c r="AT12" s="1"/>
  <c r="AZ12" i="33" s="1"/>
  <c r="AT22" i="34" a="1"/>
  <c r="AT22" s="1"/>
  <c r="AT24" s="1"/>
  <c r="AZ24" i="33" s="1"/>
  <c r="AS186" i="34" a="1"/>
  <c r="AS186" s="1"/>
  <c r="AS188" s="1"/>
  <c r="AY188" i="33" s="1"/>
  <c r="AT210" i="34" a="1"/>
  <c r="AT210" s="1"/>
  <c r="AT212" s="1"/>
  <c r="AZ212" i="33" s="1"/>
  <c r="AQ190" i="34" a="1"/>
  <c r="AQ190" s="1"/>
  <c r="AQ192" s="1"/>
  <c r="AT174" a="1"/>
  <c r="AT174" s="1"/>
  <c r="AT176" s="1"/>
  <c r="AZ176" i="33" s="1"/>
  <c r="AQ198" i="34" a="1"/>
  <c r="AQ198" s="1"/>
  <c r="AQ200" s="1"/>
  <c r="AQ178" a="1"/>
  <c r="AQ178" s="1"/>
  <c r="AQ180" s="1"/>
  <c r="AS190" a="1"/>
  <c r="AS190" s="1"/>
  <c r="AS192" s="1"/>
  <c r="AY192" i="33" s="1"/>
  <c r="AT214" i="34" a="1"/>
  <c r="AT214" s="1"/>
  <c r="AT216" s="1"/>
  <c r="AZ216" i="33" s="1"/>
  <c r="AS198" i="34" a="1"/>
  <c r="AS198" s="1"/>
  <c r="AS200" s="1"/>
  <c r="AY200" i="33" s="1"/>
  <c r="AS178" i="34" a="1"/>
  <c r="AS178" s="1"/>
  <c r="AS180" s="1"/>
  <c r="AY180" i="33" s="1"/>
  <c r="AR22" i="34" a="1"/>
  <c r="AR22" s="1"/>
  <c r="AR24" s="1"/>
  <c r="AX24" i="33" s="1"/>
  <c r="AQ22" i="34" a="1"/>
  <c r="AQ22" s="1"/>
  <c r="AQ24" s="1"/>
  <c r="AQ202" a="1"/>
  <c r="AQ202" s="1"/>
  <c r="AQ204" s="1"/>
  <c r="AQ182" a="1"/>
  <c r="AQ182" s="1"/>
  <c r="AQ184" s="1"/>
  <c r="AS206" a="1"/>
  <c r="AS206" s="1"/>
  <c r="AS208" s="1"/>
  <c r="AY208" i="33" s="1"/>
  <c r="AR190" i="34" a="1"/>
  <c r="AR190" s="1"/>
  <c r="AR192" s="1"/>
  <c r="AX192" i="33" s="1"/>
  <c r="AS214" i="34" a="1"/>
  <c r="AS214" s="1"/>
  <c r="AS216" s="1"/>
  <c r="AY216" i="33" s="1"/>
  <c r="AS194" i="34" a="1"/>
  <c r="AS194" s="1"/>
  <c r="AS196" s="1"/>
  <c r="AY196" i="33" s="1"/>
  <c r="AQ206" i="34" a="1"/>
  <c r="AQ206" s="1"/>
  <c r="AQ208" s="1"/>
  <c r="AQ186" a="1"/>
  <c r="AQ186" s="1"/>
  <c r="AQ188" s="1"/>
  <c r="AQ214" a="1"/>
  <c r="AQ214" s="1"/>
  <c r="AQ216" s="1"/>
  <c r="AW216" i="33" s="1"/>
  <c r="AQ194" i="34" a="1"/>
  <c r="AQ194" s="1"/>
  <c r="AQ196" s="1"/>
  <c r="AR186" a="1"/>
  <c r="AR186" s="1"/>
  <c r="AR188" s="1"/>
  <c r="AX188" i="33" s="1"/>
  <c r="AT198" i="34" a="1"/>
  <c r="AT198" s="1"/>
  <c r="AT200" s="1"/>
  <c r="AZ200" i="33" s="1"/>
  <c r="AT178" i="34" a="1"/>
  <c r="AT178" s="1"/>
  <c r="AT180" s="1"/>
  <c r="AZ180" i="33" s="1"/>
  <c r="AT206" i="34" a="1"/>
  <c r="AT206" s="1"/>
  <c r="AT208" s="1"/>
  <c r="AZ208" i="33" s="1"/>
  <c r="AT186" i="34" a="1"/>
  <c r="AT186" s="1"/>
  <c r="AT188" s="1"/>
  <c r="AZ188" i="33" s="1"/>
  <c r="AQ210" i="34" a="1"/>
  <c r="AQ210" s="1"/>
  <c r="AQ212" s="1"/>
  <c r="AW212" i="33" s="1"/>
  <c r="AR178" i="34" a="1"/>
  <c r="AR178" s="1"/>
  <c r="AR180" s="1"/>
  <c r="AX180" i="33" s="1"/>
  <c r="AS202" i="34" a="1"/>
  <c r="AS202" s="1"/>
  <c r="AS204" s="1"/>
  <c r="AY204" i="33" s="1"/>
  <c r="AS182" i="34" a="1"/>
  <c r="AS182" s="1"/>
  <c r="AS184" s="1"/>
  <c r="AY184" i="33" s="1"/>
  <c r="AS210" i="34" a="1"/>
  <c r="AS210" s="1"/>
  <c r="AS212" s="1"/>
  <c r="AY212" i="33" s="1"/>
  <c r="AT190" i="34" a="1"/>
  <c r="AT190" s="1"/>
  <c r="AT192" s="1"/>
  <c r="AZ192" i="33" s="1"/>
  <c r="AR174" i="34" a="1"/>
  <c r="AR174" s="1"/>
  <c r="AR176" s="1"/>
  <c r="AX176" i="33" s="1"/>
  <c r="AA12" i="28"/>
  <c r="AC12" s="1"/>
  <c r="AA13"/>
  <c r="AC13" s="1"/>
  <c r="AA15"/>
  <c r="AA11"/>
  <c r="AC11" s="1"/>
  <c r="AA5"/>
  <c r="AC5" s="1"/>
  <c r="AA7"/>
  <c r="AC7" s="1"/>
  <c r="AA6"/>
  <c r="AC6" s="1"/>
  <c r="AA4"/>
  <c r="AC4" s="1"/>
  <c r="E4" i="25"/>
  <c r="E4" i="24"/>
  <c r="E4" i="23"/>
  <c r="E4" i="22"/>
  <c r="E4" i="21"/>
  <c r="E4" i="20"/>
  <c r="E4" i="19"/>
  <c r="E4" i="18"/>
  <c r="B15" i="14"/>
  <c r="F24"/>
  <c r="C26"/>
  <c r="G9"/>
  <c r="C53" i="25"/>
  <c r="C53" i="24"/>
  <c r="C47" i="23"/>
  <c r="C53" i="22"/>
  <c r="C53" i="21"/>
  <c r="C47" i="20"/>
  <c r="C47" i="18"/>
  <c r="G48" i="21"/>
  <c r="C16" i="14"/>
  <c r="D16"/>
  <c r="E16"/>
  <c r="F16"/>
  <c r="G16"/>
  <c r="B16"/>
  <c r="C15"/>
  <c r="D15"/>
  <c r="E15"/>
  <c r="F15"/>
  <c r="G15"/>
  <c r="C22"/>
  <c r="D22"/>
  <c r="E22"/>
  <c r="F22"/>
  <c r="G22"/>
  <c r="C21"/>
  <c r="D21"/>
  <c r="E21"/>
  <c r="F21"/>
  <c r="G21"/>
  <c r="B22"/>
  <c r="B21"/>
  <c r="C20"/>
  <c r="D20"/>
  <c r="E20"/>
  <c r="F20"/>
  <c r="G20"/>
  <c r="C19"/>
  <c r="D19"/>
  <c r="E19"/>
  <c r="F19"/>
  <c r="G19"/>
  <c r="B20"/>
  <c r="B19"/>
  <c r="C18"/>
  <c r="D18"/>
  <c r="E18"/>
  <c r="F18"/>
  <c r="G18"/>
  <c r="B18"/>
  <c r="C17"/>
  <c r="D17"/>
  <c r="F17"/>
  <c r="G17"/>
  <c r="B17"/>
  <c r="C14"/>
  <c r="D14"/>
  <c r="E14"/>
  <c r="F14"/>
  <c r="G14"/>
  <c r="C13"/>
  <c r="D13"/>
  <c r="E13"/>
  <c r="F13"/>
  <c r="G13"/>
  <c r="B14"/>
  <c r="K55" i="36" l="1"/>
  <c r="I55"/>
  <c r="J55"/>
  <c r="K53"/>
  <c r="I53"/>
  <c r="J53"/>
  <c r="I52"/>
  <c r="J52"/>
  <c r="K52"/>
  <c r="I12"/>
  <c r="K12"/>
  <c r="J12"/>
  <c r="K51"/>
  <c r="I51"/>
  <c r="J51"/>
  <c r="I50"/>
  <c r="J50"/>
  <c r="K50"/>
  <c r="K9"/>
  <c r="J9"/>
  <c r="I9"/>
  <c r="L9" s="1"/>
  <c r="K43"/>
  <c r="I43"/>
  <c r="J43"/>
  <c r="K35"/>
  <c r="I35"/>
  <c r="J35"/>
  <c r="K27"/>
  <c r="I27"/>
  <c r="J27"/>
  <c r="K19"/>
  <c r="I19"/>
  <c r="J19"/>
  <c r="I48"/>
  <c r="J48"/>
  <c r="K48"/>
  <c r="I40"/>
  <c r="J40"/>
  <c r="K40"/>
  <c r="I32"/>
  <c r="J32"/>
  <c r="K32"/>
  <c r="I24"/>
  <c r="J24"/>
  <c r="K24"/>
  <c r="I16"/>
  <c r="K16"/>
  <c r="J16"/>
  <c r="K11"/>
  <c r="J11"/>
  <c r="I11"/>
  <c r="L11" s="1"/>
  <c r="K45"/>
  <c r="I45"/>
  <c r="J45"/>
  <c r="K37"/>
  <c r="I37"/>
  <c r="J37"/>
  <c r="K29"/>
  <c r="I29"/>
  <c r="J29"/>
  <c r="K21"/>
  <c r="I21"/>
  <c r="J21"/>
  <c r="K13"/>
  <c r="J13"/>
  <c r="I13"/>
  <c r="I42"/>
  <c r="J42"/>
  <c r="K42"/>
  <c r="I34"/>
  <c r="J34"/>
  <c r="K34"/>
  <c r="I26"/>
  <c r="J26"/>
  <c r="K26"/>
  <c r="I18"/>
  <c r="J18"/>
  <c r="K18"/>
  <c r="I58"/>
  <c r="J58"/>
  <c r="K58"/>
  <c r="K57"/>
  <c r="I57"/>
  <c r="J57"/>
  <c r="I56"/>
  <c r="J56"/>
  <c r="K56"/>
  <c r="I54"/>
  <c r="J54"/>
  <c r="K54"/>
  <c r="K47"/>
  <c r="I47"/>
  <c r="J47"/>
  <c r="K39"/>
  <c r="I39"/>
  <c r="J39"/>
  <c r="K31"/>
  <c r="I31"/>
  <c r="J31"/>
  <c r="K23"/>
  <c r="I23"/>
  <c r="J23"/>
  <c r="K15"/>
  <c r="J15"/>
  <c r="I15"/>
  <c r="I10"/>
  <c r="K10"/>
  <c r="J10"/>
  <c r="I44"/>
  <c r="J44"/>
  <c r="K44"/>
  <c r="I36"/>
  <c r="J36"/>
  <c r="K36"/>
  <c r="I28"/>
  <c r="J28"/>
  <c r="K28"/>
  <c r="I20"/>
  <c r="J20"/>
  <c r="K20"/>
  <c r="K49"/>
  <c r="I49"/>
  <c r="J49"/>
  <c r="K41"/>
  <c r="I41"/>
  <c r="J41"/>
  <c r="K33"/>
  <c r="I33"/>
  <c r="J33"/>
  <c r="K25"/>
  <c r="I25"/>
  <c r="J25"/>
  <c r="K17"/>
  <c r="I17"/>
  <c r="J17"/>
  <c r="I46"/>
  <c r="J46"/>
  <c r="K46"/>
  <c r="I38"/>
  <c r="J38"/>
  <c r="K38"/>
  <c r="I30"/>
  <c r="J30"/>
  <c r="K30"/>
  <c r="I22"/>
  <c r="J22"/>
  <c r="K22"/>
  <c r="I14"/>
  <c r="K14"/>
  <c r="J14"/>
  <c r="I8"/>
  <c r="AW196" i="33"/>
  <c r="AW188"/>
  <c r="AW184"/>
  <c r="AW24"/>
  <c r="AW180"/>
  <c r="AW176"/>
  <c r="AW12"/>
  <c r="AW148"/>
  <c r="AW116"/>
  <c r="AW84"/>
  <c r="AW52"/>
  <c r="AW168"/>
  <c r="AW136"/>
  <c r="AW104"/>
  <c r="AW72"/>
  <c r="AW40"/>
  <c r="AW20"/>
  <c r="AW156"/>
  <c r="AW124"/>
  <c r="AW92"/>
  <c r="AW60"/>
  <c r="AW28"/>
  <c r="AW144"/>
  <c r="AW112"/>
  <c r="AW80"/>
  <c r="AW48"/>
  <c r="F10" i="36"/>
  <c r="E10"/>
  <c r="G10"/>
  <c r="F42"/>
  <c r="E42"/>
  <c r="G42"/>
  <c r="E17"/>
  <c r="G17"/>
  <c r="F17"/>
  <c r="E49"/>
  <c r="G49"/>
  <c r="F49"/>
  <c r="F32"/>
  <c r="E32"/>
  <c r="G32"/>
  <c r="E15"/>
  <c r="G15"/>
  <c r="F15"/>
  <c r="E47"/>
  <c r="G47"/>
  <c r="F47"/>
  <c r="F22"/>
  <c r="E22"/>
  <c r="G22"/>
  <c r="F54"/>
  <c r="E54"/>
  <c r="G54"/>
  <c r="E13"/>
  <c r="G13"/>
  <c r="F13"/>
  <c r="E45"/>
  <c r="G45"/>
  <c r="F45"/>
  <c r="F44"/>
  <c r="E44"/>
  <c r="G44"/>
  <c r="E27"/>
  <c r="G27"/>
  <c r="F27"/>
  <c r="E55"/>
  <c r="G55"/>
  <c r="F55"/>
  <c r="F18"/>
  <c r="E18"/>
  <c r="G18"/>
  <c r="F50"/>
  <c r="E50"/>
  <c r="G50"/>
  <c r="E25"/>
  <c r="G25"/>
  <c r="F25"/>
  <c r="E57"/>
  <c r="G57"/>
  <c r="F57"/>
  <c r="E8"/>
  <c r="G8"/>
  <c r="F8"/>
  <c r="F40"/>
  <c r="E40"/>
  <c r="G40"/>
  <c r="E39"/>
  <c r="G39"/>
  <c r="F39"/>
  <c r="F14"/>
  <c r="E14"/>
  <c r="G14"/>
  <c r="F46"/>
  <c r="E46"/>
  <c r="G46"/>
  <c r="E21"/>
  <c r="G21"/>
  <c r="F21"/>
  <c r="E53"/>
  <c r="G53"/>
  <c r="F53"/>
  <c r="F36"/>
  <c r="E36"/>
  <c r="G36"/>
  <c r="E19"/>
  <c r="G19"/>
  <c r="F19"/>
  <c r="E51"/>
  <c r="G51"/>
  <c r="F51"/>
  <c r="AW8" i="33"/>
  <c r="K8" i="36"/>
  <c r="J8"/>
  <c r="AW208" i="33"/>
  <c r="AW204"/>
  <c r="AW200"/>
  <c r="AW192"/>
  <c r="AW164"/>
  <c r="AW132"/>
  <c r="AW100"/>
  <c r="AW68"/>
  <c r="AW36"/>
  <c r="AW16"/>
  <c r="AW152"/>
  <c r="AW120"/>
  <c r="AW88"/>
  <c r="AW56"/>
  <c r="AW172"/>
  <c r="AW140"/>
  <c r="AW108"/>
  <c r="AW76"/>
  <c r="AW44"/>
  <c r="AW160"/>
  <c r="AW128"/>
  <c r="AW96"/>
  <c r="AW64"/>
  <c r="AW32"/>
  <c r="F26" i="36"/>
  <c r="E26"/>
  <c r="G26"/>
  <c r="F58"/>
  <c r="E58"/>
  <c r="G58"/>
  <c r="E33"/>
  <c r="G33"/>
  <c r="F33"/>
  <c r="F16"/>
  <c r="E16"/>
  <c r="G16"/>
  <c r="F48"/>
  <c r="E48"/>
  <c r="G48"/>
  <c r="E31"/>
  <c r="G31"/>
  <c r="F31"/>
  <c r="F38"/>
  <c r="E38"/>
  <c r="G38"/>
  <c r="E29"/>
  <c r="G29"/>
  <c r="F29"/>
  <c r="F28"/>
  <c r="E28"/>
  <c r="G28"/>
  <c r="E11"/>
  <c r="G11"/>
  <c r="F11"/>
  <c r="E43"/>
  <c r="G43"/>
  <c r="F43"/>
  <c r="F34"/>
  <c r="E34"/>
  <c r="G34"/>
  <c r="E9"/>
  <c r="G9"/>
  <c r="F9"/>
  <c r="E41"/>
  <c r="G41"/>
  <c r="F41"/>
  <c r="F24"/>
  <c r="E24"/>
  <c r="G24"/>
  <c r="E23"/>
  <c r="G23"/>
  <c r="F23"/>
  <c r="F30"/>
  <c r="E30"/>
  <c r="G30"/>
  <c r="F56"/>
  <c r="E56"/>
  <c r="G56"/>
  <c r="E37"/>
  <c r="G37"/>
  <c r="F37"/>
  <c r="F20"/>
  <c r="E20"/>
  <c r="G20"/>
  <c r="F52"/>
  <c r="E52"/>
  <c r="G52"/>
  <c r="E35"/>
  <c r="G35"/>
  <c r="F35"/>
  <c r="F12"/>
  <c r="E12"/>
  <c r="G12"/>
  <c r="AC8" i="28"/>
  <c r="AB8"/>
  <c r="AD8" s="1" a="1"/>
  <c r="AD8" s="1"/>
  <c r="AB15"/>
  <c r="AD15" s="1" a="1"/>
  <c r="AD15" s="1"/>
  <c r="AC15"/>
  <c r="AC14"/>
  <c r="AB14"/>
  <c r="AD14" s="1" a="1"/>
  <c r="AD14" s="1"/>
  <c r="AB12"/>
  <c r="AD12" s="1" a="1"/>
  <c r="AD12" s="1"/>
  <c r="AB13"/>
  <c r="AB11"/>
  <c r="AD11" s="1" a="1"/>
  <c r="AD11" s="1"/>
  <c r="AB7"/>
  <c r="AB6"/>
  <c r="AB5"/>
  <c r="AB4"/>
  <c r="AD4" s="1" a="1"/>
  <c r="AD4" s="1"/>
  <c r="C10" s="1"/>
  <c r="L25" i="36" l="1"/>
  <c r="L41"/>
  <c r="L15"/>
  <c r="L23"/>
  <c r="L39"/>
  <c r="L27"/>
  <c r="L22"/>
  <c r="L38"/>
  <c r="L28"/>
  <c r="L44"/>
  <c r="L56"/>
  <c r="L57"/>
  <c r="L58"/>
  <c r="L26"/>
  <c r="L42"/>
  <c r="L29"/>
  <c r="L45"/>
  <c r="L24"/>
  <c r="L40"/>
  <c r="L43"/>
  <c r="L52"/>
  <c r="L53"/>
  <c r="L14"/>
  <c r="L30"/>
  <c r="L46"/>
  <c r="L17"/>
  <c r="L33"/>
  <c r="L49"/>
  <c r="L20"/>
  <c r="L36"/>
  <c r="L10"/>
  <c r="L31"/>
  <c r="L47"/>
  <c r="L54"/>
  <c r="L18"/>
  <c r="L34"/>
  <c r="L13"/>
  <c r="L21"/>
  <c r="L37"/>
  <c r="L16"/>
  <c r="L32"/>
  <c r="L48"/>
  <c r="L19"/>
  <c r="L35"/>
  <c r="L50"/>
  <c r="L51"/>
  <c r="L12"/>
  <c r="L55"/>
  <c r="AD13" i="28" a="1"/>
  <c r="AD13" s="1"/>
  <c r="C17" s="1"/>
  <c r="H20" i="36"/>
  <c r="M20" s="1"/>
  <c r="N20" s="1"/>
  <c r="H56"/>
  <c r="M56" s="1"/>
  <c r="N56" s="1"/>
  <c r="H34"/>
  <c r="M34" s="1"/>
  <c r="N34" s="1"/>
  <c r="H16"/>
  <c r="M16" s="1"/>
  <c r="N16" s="1"/>
  <c r="H58"/>
  <c r="M58" s="1"/>
  <c r="N58" s="1"/>
  <c r="H18"/>
  <c r="M18" s="1"/>
  <c r="N18" s="1"/>
  <c r="H12"/>
  <c r="M12" s="1"/>
  <c r="N12" s="1"/>
  <c r="H35"/>
  <c r="M35" s="1"/>
  <c r="N35" s="1"/>
  <c r="H52"/>
  <c r="M52" s="1"/>
  <c r="N52" s="1"/>
  <c r="H30"/>
  <c r="M30" s="1"/>
  <c r="N30" s="1"/>
  <c r="H23"/>
  <c r="M23" s="1"/>
  <c r="N23" s="1"/>
  <c r="H24"/>
  <c r="M24" s="1"/>
  <c r="N24" s="1"/>
  <c r="H41"/>
  <c r="M41" s="1"/>
  <c r="N41" s="1"/>
  <c r="H11"/>
  <c r="M11" s="1"/>
  <c r="N11" s="1"/>
  <c r="H28"/>
  <c r="M28" s="1"/>
  <c r="N28" s="1"/>
  <c r="H29"/>
  <c r="M29" s="1"/>
  <c r="N29" s="1"/>
  <c r="H38"/>
  <c r="M38" s="1"/>
  <c r="N38" s="1"/>
  <c r="H31"/>
  <c r="M31" s="1"/>
  <c r="N31" s="1"/>
  <c r="H48"/>
  <c r="M48" s="1"/>
  <c r="N48" s="1"/>
  <c r="H26"/>
  <c r="M26" s="1"/>
  <c r="N26" s="1"/>
  <c r="H19"/>
  <c r="M19" s="1"/>
  <c r="N19" s="1"/>
  <c r="H36"/>
  <c r="M36" s="1"/>
  <c r="N36" s="1"/>
  <c r="H53"/>
  <c r="M53" s="1"/>
  <c r="N53" s="1"/>
  <c r="H14"/>
  <c r="M14" s="1"/>
  <c r="N14" s="1"/>
  <c r="H39"/>
  <c r="M39" s="1"/>
  <c r="N39" s="1"/>
  <c r="H40"/>
  <c r="M40" s="1"/>
  <c r="N40" s="1"/>
  <c r="H25"/>
  <c r="M25" s="1"/>
  <c r="N25" s="1"/>
  <c r="H50"/>
  <c r="M50" s="1"/>
  <c r="N50" s="1"/>
  <c r="H27"/>
  <c r="M27" s="1"/>
  <c r="N27" s="1"/>
  <c r="H44"/>
  <c r="M44" s="1"/>
  <c r="N44" s="1"/>
  <c r="H45"/>
  <c r="M45" s="1"/>
  <c r="N45" s="1"/>
  <c r="H22"/>
  <c r="M22" s="1"/>
  <c r="N22" s="1"/>
  <c r="H47"/>
  <c r="M47" s="1"/>
  <c r="N47" s="1"/>
  <c r="H17"/>
  <c r="M17" s="1"/>
  <c r="N17" s="1"/>
  <c r="H42"/>
  <c r="M42" s="1"/>
  <c r="N42" s="1"/>
  <c r="H46"/>
  <c r="M46" s="1"/>
  <c r="N46" s="1"/>
  <c r="H37"/>
  <c r="M37" s="1"/>
  <c r="N37" s="1"/>
  <c r="H9"/>
  <c r="M9" s="1"/>
  <c r="N9" s="1"/>
  <c r="H43"/>
  <c r="M43" s="1"/>
  <c r="N43" s="1"/>
  <c r="H33"/>
  <c r="M33" s="1"/>
  <c r="N33" s="1"/>
  <c r="H51"/>
  <c r="M51" s="1"/>
  <c r="N51" s="1"/>
  <c r="H21"/>
  <c r="M21" s="1"/>
  <c r="N21" s="1"/>
  <c r="H57"/>
  <c r="M57" s="1"/>
  <c r="N57" s="1"/>
  <c r="H55"/>
  <c r="M55" s="1"/>
  <c r="N55" s="1"/>
  <c r="H13"/>
  <c r="M13" s="1"/>
  <c r="N13" s="1"/>
  <c r="H54"/>
  <c r="M54" s="1"/>
  <c r="N54" s="1"/>
  <c r="H15"/>
  <c r="M15" s="1"/>
  <c r="N15" s="1"/>
  <c r="H32"/>
  <c r="M32" s="1"/>
  <c r="N32" s="1"/>
  <c r="H49"/>
  <c r="M49" s="1"/>
  <c r="N49" s="1"/>
  <c r="H10"/>
  <c r="M10" s="1"/>
  <c r="N10" s="1"/>
  <c r="L8"/>
  <c r="C18" i="28"/>
  <c r="C14"/>
  <c r="E14" s="1"/>
  <c r="H8" i="36"/>
  <c r="M8" s="1"/>
  <c r="N8" s="1"/>
  <c r="E10" i="28"/>
  <c r="C19"/>
  <c r="C16"/>
  <c r="C15"/>
  <c r="AD7" a="1"/>
  <c r="AD7" s="1"/>
  <c r="AD5" a="1"/>
  <c r="AD5" s="1"/>
  <c r="D18" l="1"/>
  <c r="G18" s="1"/>
  <c r="E18"/>
  <c r="F18"/>
  <c r="D14"/>
  <c r="E17"/>
  <c r="E16"/>
  <c r="E15"/>
  <c r="E19"/>
  <c r="D17"/>
  <c r="G17" s="1"/>
  <c r="D10"/>
  <c r="G10" s="1"/>
  <c r="C13"/>
  <c r="C11"/>
  <c r="D15"/>
  <c r="G15" s="1"/>
  <c r="D16"/>
  <c r="G16" s="1"/>
  <c r="D19"/>
  <c r="F19" s="1"/>
  <c r="AD6" a="1"/>
  <c r="AD6" s="1"/>
  <c r="E11" l="1"/>
  <c r="F10"/>
  <c r="G19"/>
  <c r="F15"/>
  <c r="F17"/>
  <c r="G14"/>
  <c r="F14"/>
  <c r="E13"/>
  <c r="F16"/>
  <c r="D11"/>
  <c r="G11" s="1"/>
  <c r="D13"/>
  <c r="F13" s="1"/>
  <c r="C12"/>
  <c r="H15" l="1"/>
  <c r="E12"/>
  <c r="G13"/>
  <c r="F11"/>
  <c r="D12"/>
  <c r="G12" s="1"/>
  <c r="F12" l="1"/>
  <c r="H10" s="1"/>
</calcChain>
</file>

<file path=xl/sharedStrings.xml><?xml version="1.0" encoding="utf-8"?>
<sst xmlns="http://schemas.openxmlformats.org/spreadsheetml/2006/main" count="3768" uniqueCount="477">
  <si>
    <t>Dimanche</t>
  </si>
  <si>
    <t>Lundi</t>
  </si>
  <si>
    <t>Mardi</t>
  </si>
  <si>
    <t>Mercredi</t>
  </si>
  <si>
    <t>Jeudi</t>
  </si>
  <si>
    <t>Liste des enseignants</t>
  </si>
  <si>
    <t>Grade</t>
  </si>
  <si>
    <t>Ministère de l'enseignement supérieur et de la recherche scientifique</t>
  </si>
  <si>
    <t>Université Mohamed Khider Biskra</t>
  </si>
  <si>
    <t>Faculté des sciences et de la téchnologie</t>
  </si>
  <si>
    <t>Département de Génie Mécanique</t>
  </si>
  <si>
    <t xml:space="preserve">Emploi du Temps </t>
  </si>
  <si>
    <t>Journées</t>
  </si>
  <si>
    <t>08h00 - 09h30</t>
  </si>
  <si>
    <t>09h40 - 11h10</t>
  </si>
  <si>
    <t>11h20 - 12h50</t>
  </si>
  <si>
    <t>13h10 - 14h40</t>
  </si>
  <si>
    <t>14h50 - 16h20</t>
  </si>
  <si>
    <t>16h30 - 18h00</t>
  </si>
  <si>
    <t>Semestre</t>
  </si>
  <si>
    <t>Biskra le :</t>
  </si>
  <si>
    <t>Chef de département</t>
  </si>
  <si>
    <t>M.C.B</t>
  </si>
  <si>
    <t>M.C.A</t>
  </si>
  <si>
    <t>Nom et prenom :</t>
  </si>
  <si>
    <t>MASRI Tahar</t>
  </si>
  <si>
    <t>Grade :</t>
  </si>
  <si>
    <t>Année Universitaire :</t>
  </si>
  <si>
    <t>Filière :</t>
  </si>
  <si>
    <t>Spécialité :</t>
  </si>
  <si>
    <t>Semèstre :</t>
  </si>
  <si>
    <t>Date et heure de modification :</t>
  </si>
  <si>
    <t>Génie métallurgique</t>
  </si>
  <si>
    <t>Energétique</t>
  </si>
  <si>
    <t>BELGHAR Noureddine</t>
  </si>
  <si>
    <t>LAKROUNE Abdelghani</t>
  </si>
  <si>
    <t>MOUMMI Noureddine</t>
  </si>
  <si>
    <t>BENMACHICHE Messaoud</t>
  </si>
  <si>
    <t>BACI Lamine</t>
  </si>
  <si>
    <t>MOUMMI Abdelhafid</t>
  </si>
  <si>
    <t>DJEMAI Hocine</t>
  </si>
  <si>
    <t>CHOUCHANE Nacer</t>
  </si>
  <si>
    <t>BENCHABANE Adel</t>
  </si>
  <si>
    <t>MEFTAH Kamel</t>
  </si>
  <si>
    <t>SEDIRA Lakhdar</t>
  </si>
  <si>
    <t>ALMI Zineb</t>
  </si>
  <si>
    <t>MAHBOUB Chawki</t>
  </si>
  <si>
    <t>DJELLAB MOUNIR</t>
  </si>
  <si>
    <t>HECINI Mabrouk</t>
  </si>
  <si>
    <t>MOHAMDI Djemoui</t>
  </si>
  <si>
    <t>CHABANE Foued</t>
  </si>
  <si>
    <t>DJOUDI Tarek</t>
  </si>
  <si>
    <t>ZIDANI Mosbah</t>
  </si>
  <si>
    <t>BOULEGROUNE Abdelmalek</t>
  </si>
  <si>
    <t>BOUMERZOUG Zakaria</t>
  </si>
  <si>
    <t>LEMMADI Fatima Zohra</t>
  </si>
  <si>
    <t>OUANNES Karima</t>
  </si>
  <si>
    <t>AOUES Kamel</t>
  </si>
  <si>
    <t>NINE Brahim</t>
  </si>
  <si>
    <t>ZELLOUF Miloud</t>
  </si>
  <si>
    <t>BENARAFAOUI Arfaoui</t>
  </si>
  <si>
    <t>GUERIRA Belhi</t>
  </si>
  <si>
    <t>BOULTIF Nora</t>
  </si>
  <si>
    <t>MESSAOUDI Salim</t>
  </si>
  <si>
    <t>ATHMANI Moussa</t>
  </si>
  <si>
    <t>BENMACHICHE Abdelmoumene-Hakim</t>
  </si>
  <si>
    <t>AMRANE Mohamed-Nadhir</t>
  </si>
  <si>
    <t>ATMANI Rachid</t>
  </si>
  <si>
    <t>BOUHDJAR Abdelfodhil</t>
  </si>
  <si>
    <t>CHOUIA Fateh</t>
  </si>
  <si>
    <t>TARFA Nassima</t>
  </si>
  <si>
    <t>DJEBLOUN Youcef</t>
  </si>
  <si>
    <t>BEGAR Abdelhakim</t>
  </si>
  <si>
    <t>BENTRAH Hamza</t>
  </si>
  <si>
    <t>DRIAS Noureddine</t>
  </si>
  <si>
    <t>LABED Adnane</t>
  </si>
  <si>
    <t>CHEBBAH Mohamed-said</t>
  </si>
  <si>
    <t>KERBAB Khawla</t>
  </si>
  <si>
    <t>Professeur</t>
  </si>
  <si>
    <t>M.A.B</t>
  </si>
  <si>
    <t>M.A.A</t>
  </si>
  <si>
    <t>Licence</t>
  </si>
  <si>
    <t>Année :</t>
  </si>
  <si>
    <t>Master</t>
  </si>
  <si>
    <t>Module 1</t>
  </si>
  <si>
    <t>Module 2</t>
  </si>
  <si>
    <t>Module 3</t>
  </si>
  <si>
    <t>Module 4</t>
  </si>
  <si>
    <t>BENSAADA Saïd</t>
  </si>
  <si>
    <t>A.ALIOUALI</t>
  </si>
  <si>
    <t>Z.ALMI</t>
  </si>
  <si>
    <t>S5_L3MET</t>
  </si>
  <si>
    <t>S6_L3MET</t>
  </si>
  <si>
    <t>S5_L3CM</t>
  </si>
  <si>
    <t>S6_L3CM</t>
  </si>
  <si>
    <t>M.ATHMANI</t>
  </si>
  <si>
    <t>M.N.AMRANE</t>
  </si>
  <si>
    <t>K.AOUES</t>
  </si>
  <si>
    <t>R.ATMANI</t>
  </si>
  <si>
    <t>L.BACI</t>
  </si>
  <si>
    <t>A.BEGAR</t>
  </si>
  <si>
    <t>N.BELGHAR</t>
  </si>
  <si>
    <t>S.BENSAADA</t>
  </si>
  <si>
    <t>A.BENARAFAOUI</t>
  </si>
  <si>
    <t>A.BENCHABANE</t>
  </si>
  <si>
    <t>A.M.BENMACHICHE</t>
  </si>
  <si>
    <t>M.BENMACHICHE</t>
  </si>
  <si>
    <t>H.BENTRAH</t>
  </si>
  <si>
    <t>A.BOUHDJAR</t>
  </si>
  <si>
    <t>A.BOULEGROUNE</t>
  </si>
  <si>
    <t>N.BOULTIF</t>
  </si>
  <si>
    <t>Z.BOUMERZOUG</t>
  </si>
  <si>
    <t>F.CHABANE</t>
  </si>
  <si>
    <t>M.S.CHEBBAH</t>
  </si>
  <si>
    <t>N.CHOUCHANE</t>
  </si>
  <si>
    <t>F.CHOUIA</t>
  </si>
  <si>
    <t>C.DERFOUF</t>
  </si>
  <si>
    <t>Y.DJEBLOUN</t>
  </si>
  <si>
    <t>M.DJELLAB</t>
  </si>
  <si>
    <t>H.DJEMAI</t>
  </si>
  <si>
    <t>T.DJOUDI</t>
  </si>
  <si>
    <t>N.DRIAS</t>
  </si>
  <si>
    <t>B.GUERIRA</t>
  </si>
  <si>
    <t>M.HECINI</t>
  </si>
  <si>
    <t>K.KERBAB</t>
  </si>
  <si>
    <t>A.LABED</t>
  </si>
  <si>
    <t>A.LAKROUNE</t>
  </si>
  <si>
    <t>F.Z.LEMMADI</t>
  </si>
  <si>
    <t>C.MAHBOUB</t>
  </si>
  <si>
    <t>T.MASRI</t>
  </si>
  <si>
    <t>K.MEFTAH</t>
  </si>
  <si>
    <t>S.MESSAOUDI</t>
  </si>
  <si>
    <t>D.MOHAMDI</t>
  </si>
  <si>
    <t>A.MOUMMI</t>
  </si>
  <si>
    <t>N.MOUMMI</t>
  </si>
  <si>
    <t>B.NINE</t>
  </si>
  <si>
    <t>K.OUANNES</t>
  </si>
  <si>
    <t>L.SEDIRA</t>
  </si>
  <si>
    <t>N.TARFA</t>
  </si>
  <si>
    <t>M.ZELLOUF</t>
  </si>
  <si>
    <t>M.ZIDANI</t>
  </si>
  <si>
    <t>Abréviations</t>
  </si>
  <si>
    <t>ALIOUALI Abdelouahed</t>
  </si>
  <si>
    <t>Nom et Prénoms</t>
  </si>
  <si>
    <t>S5_L3ENRG</t>
  </si>
  <si>
    <t>S6_L3ENRG</t>
  </si>
  <si>
    <t>S_M1MET</t>
  </si>
  <si>
    <t>S_M1CM</t>
  </si>
  <si>
    <t>S_M1ENRG</t>
  </si>
  <si>
    <t>S1_M1MET</t>
  </si>
  <si>
    <t>S2_M1MET</t>
  </si>
  <si>
    <t>S1_M1CM</t>
  </si>
  <si>
    <t>S2_M1CM</t>
  </si>
  <si>
    <t>S1_M1ENRG</t>
  </si>
  <si>
    <t>S2_M1ENRG</t>
  </si>
  <si>
    <t>S_M2MET</t>
  </si>
  <si>
    <t>S_M2CM</t>
  </si>
  <si>
    <t>S_M2ENRG</t>
  </si>
  <si>
    <t>S3_M2CM</t>
  </si>
  <si>
    <t>S4_M2CM</t>
  </si>
  <si>
    <t>S3_M2ENRG</t>
  </si>
  <si>
    <t>S4_M2ENRG</t>
  </si>
  <si>
    <t>S4_M2MET</t>
  </si>
  <si>
    <t>S3_M2MET</t>
  </si>
  <si>
    <t>Ministère de l'Enseignement Supérieur et de la Recherche Scientifique</t>
  </si>
  <si>
    <t>Université Mohamed Khider - Biskra</t>
  </si>
  <si>
    <t xml:space="preserve">AFFECTATION </t>
  </si>
  <si>
    <t xml:space="preserve"> Modules</t>
  </si>
  <si>
    <t>Années</t>
  </si>
  <si>
    <t>VH - Cours</t>
  </si>
  <si>
    <t>VH - TD</t>
  </si>
  <si>
    <t>VH - TP</t>
  </si>
  <si>
    <t>Total</t>
  </si>
  <si>
    <t>S1</t>
  </si>
  <si>
    <t>S2</t>
  </si>
  <si>
    <t xml:space="preserve">          Horaires Journées</t>
  </si>
  <si>
    <t>Année Universitaire</t>
  </si>
  <si>
    <t>Nom et prénoms:</t>
  </si>
  <si>
    <t>Grade:</t>
  </si>
  <si>
    <t>3LENRG</t>
  </si>
  <si>
    <t>3LMET</t>
  </si>
  <si>
    <t>3LCM</t>
  </si>
  <si>
    <t>M1MET</t>
  </si>
  <si>
    <t>M1CM</t>
  </si>
  <si>
    <t>M1ENRG</t>
  </si>
  <si>
    <t>M2MET</t>
  </si>
  <si>
    <t>M2CM</t>
  </si>
  <si>
    <t>M2ENRG</t>
  </si>
  <si>
    <t>Semestre 1</t>
  </si>
  <si>
    <t>Semestre 2</t>
  </si>
  <si>
    <t>Génie mécanique</t>
  </si>
  <si>
    <t>Construction Mécanique</t>
  </si>
  <si>
    <t>Transfert chal. et de mas</t>
  </si>
  <si>
    <t>Élaboration des mét. Fer.</t>
  </si>
  <si>
    <t>Comportements méc. Mét. et all.</t>
  </si>
  <si>
    <t>TP Transfert chal. et de mas</t>
  </si>
  <si>
    <t>TP Métallurgie physique 1</t>
  </si>
  <si>
    <t>Métallurgie physique 1</t>
  </si>
  <si>
    <t>Méthodes analy et de caract</t>
  </si>
  <si>
    <t>Matériaux non métalliques</t>
  </si>
  <si>
    <t>Normalisation en mét.</t>
  </si>
  <si>
    <t>Électricité industrielle</t>
  </si>
  <si>
    <t>Métallurgie physique 2</t>
  </si>
  <si>
    <t>Corrosion et prot. des métaux</t>
  </si>
  <si>
    <t>Aciers et alliages spéciaux</t>
  </si>
  <si>
    <t>Procédés de mise en forme des métaux</t>
  </si>
  <si>
    <t>Projet de Fin de Cycle</t>
  </si>
  <si>
    <t>TP trait. Ther. et thermo-chim. Mét.</t>
  </si>
  <si>
    <t>Mesures et instrumentations</t>
  </si>
  <si>
    <t>Sécurité et environnement</t>
  </si>
  <si>
    <t>Projet prof. et gestion d'entreprise</t>
  </si>
  <si>
    <t>Mécanique analytique</t>
  </si>
  <si>
    <t>Construction Mécanique1</t>
  </si>
  <si>
    <t>Résistance des matériaux 2</t>
  </si>
  <si>
    <t>Elasticité</t>
  </si>
  <si>
    <t>Dessin Industriel</t>
  </si>
  <si>
    <t>C.F.A.O</t>
  </si>
  <si>
    <t>Asservissement &amp; Régulation</t>
  </si>
  <si>
    <t>Maintenance</t>
  </si>
  <si>
    <t>Construction Mécanique2</t>
  </si>
  <si>
    <t>Théorie des mécanismes</t>
  </si>
  <si>
    <t>Transfert thermique</t>
  </si>
  <si>
    <t>Dynamique des structures</t>
  </si>
  <si>
    <t>Moteur à combustion interne</t>
  </si>
  <si>
    <t>TP Transferts Thermiques</t>
  </si>
  <si>
    <t>Syst. hydrauliques &amp; pneumatiques</t>
  </si>
  <si>
    <t>Mécanique des fluides 2</t>
  </si>
  <si>
    <t>Transfert de chaleur 1</t>
  </si>
  <si>
    <t>Turbomachines 1</t>
  </si>
  <si>
    <t>Conversion d'énergie</t>
  </si>
  <si>
    <t>TP Transfert de chaleur</t>
  </si>
  <si>
    <t>TP Turbomachines 1</t>
  </si>
  <si>
    <t>TP Conversion d'énergie</t>
  </si>
  <si>
    <t>Mesure et instrumentation</t>
  </si>
  <si>
    <t>Eléments de machines</t>
  </si>
  <si>
    <t>Régulation &amp; asservissement</t>
  </si>
  <si>
    <t>Envir. et dév. durable</t>
  </si>
  <si>
    <t>Turbomachines 2</t>
  </si>
  <si>
    <t>Moteurs à combustion int.</t>
  </si>
  <si>
    <t>Machines Frigo. et pompes à chaleur</t>
  </si>
  <si>
    <t>Transfert de chaleur 2</t>
  </si>
  <si>
    <t>TP Machines Frigo. &amp; pompes à chal</t>
  </si>
  <si>
    <t>TP Moteurs à combustion int.</t>
  </si>
  <si>
    <t>TP régulation et asservissement</t>
  </si>
  <si>
    <t>Energies renouvelables</t>
  </si>
  <si>
    <t>Cryogénie</t>
  </si>
  <si>
    <t>Théorie des processus métal.</t>
  </si>
  <si>
    <t>Physico-chimie des surfaces</t>
  </si>
  <si>
    <t>Transformation de phases</t>
  </si>
  <si>
    <t>Théorie des processus mét. (TP)</t>
  </si>
  <si>
    <t>Informatique</t>
  </si>
  <si>
    <t>Anglais technique et terminologie</t>
  </si>
  <si>
    <t>Equilibre de phases</t>
  </si>
  <si>
    <t>Réduction directe du minerai</t>
  </si>
  <si>
    <t>Matériaux métalliques</t>
  </si>
  <si>
    <t>Métallurgie des poudres</t>
  </si>
  <si>
    <t>Métallurgie des poudres (TP)</t>
  </si>
  <si>
    <t>Génie des surfaces</t>
  </si>
  <si>
    <t>Technologie de fonderie</t>
  </si>
  <si>
    <t>Electronique générale</t>
  </si>
  <si>
    <t>Calcul num.et modélisation</t>
  </si>
  <si>
    <t>Ethique, Déont. et prop. intellectuelle</t>
  </si>
  <si>
    <t>Moteurs à combustion interne</t>
  </si>
  <si>
    <t>Mécanique des fluides appliquée</t>
  </si>
  <si>
    <t>TP MDF/RDM</t>
  </si>
  <si>
    <t>Tech. de fabrication Conv. et avancées</t>
  </si>
  <si>
    <t>Automatisation des sys. industriels</t>
  </si>
  <si>
    <t>Méthode des éléments finis</t>
  </si>
  <si>
    <t>Dynamique des struc. avancée</t>
  </si>
  <si>
    <t>Sys. mécaniques articulés et robotique</t>
  </si>
  <si>
    <t>Conception de systèmes mécanique</t>
  </si>
  <si>
    <t>TP Eléments finis</t>
  </si>
  <si>
    <t>CFAO</t>
  </si>
  <si>
    <t>Optimisation</t>
  </si>
  <si>
    <t>Matériaux</t>
  </si>
  <si>
    <t xml:space="preserve">Dynamique des machines tournantes </t>
  </si>
  <si>
    <t>Charpente métallique</t>
  </si>
  <si>
    <t>Matériaux composites</t>
  </si>
  <si>
    <t>Méca. de la rupture et fatigue</t>
  </si>
  <si>
    <t>Bureau des Méthodes</t>
  </si>
  <si>
    <t>Turbomachines</t>
  </si>
  <si>
    <t>Logiciels de simulation num. en méc.</t>
  </si>
  <si>
    <t>Recherche doc. et conception de mém.</t>
  </si>
  <si>
    <t>Mécanique des fluides approfondie</t>
  </si>
  <si>
    <t>Machines thermiques</t>
  </si>
  <si>
    <t>Transfert de chal. et de masse appr.</t>
  </si>
  <si>
    <t>Méthodes numériques approfondies</t>
  </si>
  <si>
    <t>Instrumentation et mesures</t>
  </si>
  <si>
    <t>TP Méthodes numériques</t>
  </si>
  <si>
    <t>TP machines thermiques</t>
  </si>
  <si>
    <t>TP MDF</t>
  </si>
  <si>
    <t>Combustion</t>
  </si>
  <si>
    <t>Dynamique des gaz</t>
  </si>
  <si>
    <t>Le Séchage thermique</t>
  </si>
  <si>
    <t>Chauffage et climatisation</t>
  </si>
  <si>
    <t>Turbomachines approfondies</t>
  </si>
  <si>
    <t>Méthodes des volumes finis</t>
  </si>
  <si>
    <t>TP Turbomachines</t>
  </si>
  <si>
    <t>Asservissement et Régulation</t>
  </si>
  <si>
    <t>Moteurs à comb. int. approfondi</t>
  </si>
  <si>
    <t>Mécanique de propulsion</t>
  </si>
  <si>
    <t>Echangeurs de chaleur</t>
  </si>
  <si>
    <t>CFD et logiciels</t>
  </si>
  <si>
    <t>TP Echangeurs de chaleur</t>
  </si>
  <si>
    <t>Electrométallurgie de l’acier &amp; ferroalliages</t>
  </si>
  <si>
    <t>Matériaux innovants</t>
  </si>
  <si>
    <t>Métallurgie du soudage et contrôles</t>
  </si>
  <si>
    <t>Métallurgie du soudage (TP)</t>
  </si>
  <si>
    <t>Métaux et alliages non ferreux</t>
  </si>
  <si>
    <t>Mise en forme des métaux</t>
  </si>
  <si>
    <t>Gestion des entreprises</t>
  </si>
  <si>
    <t>Matière au choix</t>
  </si>
  <si>
    <t>Nom et Prénom</t>
  </si>
  <si>
    <t>Cours</t>
  </si>
  <si>
    <t>TD</t>
  </si>
  <si>
    <t>TP</t>
  </si>
  <si>
    <t>Index</t>
  </si>
  <si>
    <t>Ligne</t>
  </si>
  <si>
    <t>F</t>
  </si>
  <si>
    <t>Index ligne</t>
  </si>
  <si>
    <t>ABREV</t>
  </si>
  <si>
    <t>S5</t>
  </si>
  <si>
    <t>L3MET</t>
  </si>
  <si>
    <t>L3CM</t>
  </si>
  <si>
    <t>L3ENRG</t>
  </si>
  <si>
    <t>Index col</t>
  </si>
  <si>
    <t>ABREV ENS</t>
  </si>
  <si>
    <t>ABREV Module</t>
  </si>
  <si>
    <t>S3</t>
  </si>
  <si>
    <t>S6</t>
  </si>
  <si>
    <t>2019/2020</t>
  </si>
  <si>
    <t>P.Choix 1.2C:</t>
  </si>
  <si>
    <t>P.Choix 1.2E:</t>
  </si>
  <si>
    <t>P.Choix 2.2E:</t>
  </si>
  <si>
    <t>P.Choix 2.1C:</t>
  </si>
  <si>
    <t>P.Choix 1.1C:</t>
  </si>
  <si>
    <t>P.Choix 1.1E:</t>
  </si>
  <si>
    <t>P.Choix 2.1E:</t>
  </si>
  <si>
    <t>P.Choix 2.2C:</t>
  </si>
  <si>
    <t>Selectionner votre Nom   ------&gt;</t>
  </si>
  <si>
    <t>DERFOUF Chems-Eddine</t>
  </si>
  <si>
    <t>Emploi du Temps S1</t>
  </si>
  <si>
    <t>TP Métrologie</t>
  </si>
  <si>
    <t>Mécanique des milieux continus</t>
  </si>
  <si>
    <t>VH Restrant/Hebdo/annuelle</t>
  </si>
  <si>
    <t>VH/Hebdo/semestrielle</t>
  </si>
  <si>
    <t>s</t>
  </si>
  <si>
    <t>Radiocristallographie</t>
  </si>
  <si>
    <t>TP Procédés de mise en forme des mét.</t>
  </si>
  <si>
    <t>Résistance des matériaux Avancée</t>
  </si>
  <si>
    <t>Propriétés méc. des métaux</t>
  </si>
  <si>
    <t>Plasticité &amp; endommagement des mét.</t>
  </si>
  <si>
    <t>Microscopie électr. et tech.d’observat.</t>
  </si>
  <si>
    <t>Envir. et dév. Durable.</t>
  </si>
  <si>
    <t>Chadli</t>
  </si>
  <si>
    <t>Recherche doc. et conception de mém</t>
  </si>
  <si>
    <t>Recherche doc et conception de mém</t>
  </si>
  <si>
    <t>Ethique, Déont. et prop. Intellectuelle.</t>
  </si>
  <si>
    <t>Ethique, Déont. et prop Intellectuelle</t>
  </si>
  <si>
    <t>Projet Professionnel et Pédagogique.</t>
  </si>
  <si>
    <t>Projet Professionnel &amp; Pédagogique</t>
  </si>
  <si>
    <t>Anglais technique et terminologie.</t>
  </si>
  <si>
    <t>Anglais technique &amp; terminologie</t>
  </si>
  <si>
    <t>N.Djaalal</t>
  </si>
  <si>
    <t>A.Saadoune</t>
  </si>
  <si>
    <t>2019 -2020</t>
  </si>
  <si>
    <t>N.GROUPE</t>
  </si>
  <si>
    <t>ST</t>
  </si>
  <si>
    <t>Physique 4</t>
  </si>
  <si>
    <t>physique 3</t>
  </si>
  <si>
    <t>Génie Métallurgique</t>
  </si>
  <si>
    <t>Métallurgie</t>
  </si>
  <si>
    <t>Ghabghoub</t>
  </si>
  <si>
    <t>Module 5</t>
  </si>
  <si>
    <t>Selectionner votre Nom ----&gt;</t>
  </si>
  <si>
    <t>MCA</t>
  </si>
  <si>
    <t>CRS</t>
  </si>
  <si>
    <t>Total S1</t>
  </si>
  <si>
    <t>Total S2</t>
  </si>
  <si>
    <t xml:space="preserve">Affectation pédagogique des enseignants </t>
  </si>
  <si>
    <t>Reste</t>
  </si>
  <si>
    <t>Occupation de salle 18</t>
  </si>
  <si>
    <t>Occupation de salle 19</t>
  </si>
  <si>
    <t>Occupation de salle 20</t>
  </si>
  <si>
    <t>Occupation de salle 27</t>
  </si>
  <si>
    <t>Occupation de salle 28</t>
  </si>
  <si>
    <t>Occupation de salle 29</t>
  </si>
  <si>
    <t>Occupation de salle 30</t>
  </si>
  <si>
    <t>Occupation de salle 34</t>
  </si>
  <si>
    <t>Occupation de salle Sisco</t>
  </si>
  <si>
    <t>Mécanique des fluides 3</t>
  </si>
  <si>
    <t>S.MESAOUDI</t>
  </si>
  <si>
    <t>A.BAGAR</t>
  </si>
  <si>
    <t>Automatisation des sys. Industriels</t>
  </si>
  <si>
    <t>A.SAADOUNE</t>
  </si>
  <si>
    <t>A.BENARFAOUI</t>
  </si>
  <si>
    <t>Y.DJEBLOUNE</t>
  </si>
  <si>
    <t>K.MEFTEH</t>
  </si>
  <si>
    <t>N.CHOUCHENE</t>
  </si>
  <si>
    <t>M.S.CHEBAH</t>
  </si>
  <si>
    <t>CHADLI</t>
  </si>
  <si>
    <t>Moteurs à comb. int. Approfondi</t>
  </si>
  <si>
    <t>Occupation de salle 16</t>
  </si>
  <si>
    <t>Occupation de salle 24</t>
  </si>
  <si>
    <t>Occupation AMPHI 1</t>
  </si>
  <si>
    <t>Occupation de salle 15</t>
  </si>
  <si>
    <t>Occupation de salle 25</t>
  </si>
  <si>
    <t>Occupation de salle 02</t>
  </si>
  <si>
    <t>Occupation de salle 23</t>
  </si>
  <si>
    <t>Occupation de salle 12</t>
  </si>
  <si>
    <t>Occupation de salle 31</t>
  </si>
  <si>
    <t>Occupation de salle 10</t>
  </si>
  <si>
    <t>Occupation de salle 32</t>
  </si>
  <si>
    <t>Occupation AMPHI 2</t>
  </si>
  <si>
    <t>Mounira</t>
  </si>
  <si>
    <t>Planning des Examens</t>
  </si>
  <si>
    <t>08h30 - 10h00</t>
  </si>
  <si>
    <t>10h30 - 12h00</t>
  </si>
  <si>
    <t>12h30 - 14h00</t>
  </si>
  <si>
    <t>14h30 - 16h00</t>
  </si>
  <si>
    <t>Jeudi 09/01/2020</t>
  </si>
  <si>
    <t>Samedi 11/01/2020</t>
  </si>
  <si>
    <t>Lundi 13/01/2020</t>
  </si>
  <si>
    <t>Mardi 14/01/2020</t>
  </si>
  <si>
    <t>Mercredi 15/01/2020</t>
  </si>
  <si>
    <t>Jeudi 16/01/2020</t>
  </si>
  <si>
    <t>S:20</t>
  </si>
  <si>
    <t>S:18</t>
  </si>
  <si>
    <t>Amphi 3</t>
  </si>
  <si>
    <t>S:27</t>
  </si>
  <si>
    <t>Amphi 2</t>
  </si>
  <si>
    <t>A.Sellam</t>
  </si>
  <si>
    <t>G01 S: 18   /   G02 S:19</t>
  </si>
  <si>
    <t>G01   S:18   /   G02   S19</t>
  </si>
  <si>
    <t>Samedi 18/01/2020</t>
  </si>
  <si>
    <t>S: 29</t>
  </si>
  <si>
    <t>G01   S:19   /   G02   S: 20</t>
  </si>
  <si>
    <t>S: 30</t>
  </si>
  <si>
    <t>SG 01 S:27/ SG 01   S:28/ SG 03   S:29</t>
  </si>
  <si>
    <t>S : 30</t>
  </si>
  <si>
    <t>G01   S: 28   / G02   S:30</t>
  </si>
  <si>
    <t>G01   S: 27   / G02   S:28</t>
  </si>
  <si>
    <t>G01   S: 28   / G02   S:29</t>
  </si>
  <si>
    <t>G01   S:28   /   G02   S:29</t>
  </si>
  <si>
    <t>G01   S: 03   / G02   S:04</t>
  </si>
  <si>
    <t>S: 20</t>
  </si>
  <si>
    <t xml:space="preserve">Planning des Examens </t>
  </si>
  <si>
    <t>Planning des examens</t>
  </si>
  <si>
    <t>L3 MET</t>
  </si>
  <si>
    <t>Module</t>
  </si>
  <si>
    <t>Enseignant</t>
  </si>
  <si>
    <t>Salle</t>
  </si>
  <si>
    <t>L3 CM</t>
  </si>
  <si>
    <t>L3 ENRG</t>
  </si>
  <si>
    <t>M1 MET</t>
  </si>
  <si>
    <t>M1 CM</t>
  </si>
  <si>
    <t>M1 ENRG</t>
  </si>
  <si>
    <t>M2 MET</t>
  </si>
  <si>
    <t>M2 CM</t>
  </si>
  <si>
    <t>M2 ENRG</t>
  </si>
  <si>
    <t>Jeudi 09/01/2019</t>
  </si>
  <si>
    <t>S:28</t>
  </si>
  <si>
    <t>S:30</t>
  </si>
  <si>
    <t>S:03</t>
  </si>
  <si>
    <t>S:04</t>
  </si>
  <si>
    <t>S:29</t>
  </si>
  <si>
    <t>S:19</t>
  </si>
  <si>
    <t>Lundi 15/01/2020</t>
  </si>
  <si>
    <t>Planning des surveillances</t>
  </si>
  <si>
    <t>08h30-10h00</t>
  </si>
  <si>
    <t>10h30-12h00</t>
  </si>
  <si>
    <t>12h30-14h00</t>
  </si>
  <si>
    <t>14h30-16h00</t>
  </si>
  <si>
    <t>Lunid 13/01/2020</t>
  </si>
  <si>
    <t>Enseignant:</t>
  </si>
  <si>
    <t>Nb de surveillances</t>
  </si>
  <si>
    <t>Selectionn votre nom dans la zone Jaune</t>
  </si>
</sst>
</file>

<file path=xl/styles.xml><?xml version="1.0" encoding="utf-8"?>
<styleSheet xmlns="http://schemas.openxmlformats.org/spreadsheetml/2006/main">
  <numFmts count="1">
    <numFmt numFmtId="164" formatCode="yyyy"/>
  </numFmts>
  <fonts count="4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ndara"/>
      <family val="2"/>
    </font>
    <font>
      <sz val="8"/>
      <name val="Candara"/>
      <family val="2"/>
    </font>
    <font>
      <b/>
      <sz val="11"/>
      <name val="Candara"/>
      <family val="2"/>
    </font>
    <font>
      <b/>
      <sz val="18"/>
      <name val="Candara"/>
      <family val="2"/>
    </font>
    <font>
      <b/>
      <sz val="12"/>
      <name val="Candara"/>
      <family val="2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0"/>
      <color rgb="FF333333"/>
      <name val="Verdana"/>
      <family val="2"/>
    </font>
    <font>
      <b/>
      <sz val="10"/>
      <name val="Candara"/>
      <family val="2"/>
    </font>
    <font>
      <sz val="10"/>
      <name val="Candara"/>
      <family val="2"/>
    </font>
    <font>
      <sz val="12"/>
      <name val="Candara"/>
      <family val="2"/>
    </font>
    <font>
      <b/>
      <i/>
      <sz val="12"/>
      <name val="Candara"/>
      <family val="2"/>
    </font>
    <font>
      <i/>
      <sz val="12"/>
      <name val="Candara"/>
      <family val="2"/>
    </font>
    <font>
      <b/>
      <sz val="9"/>
      <name val="Candara"/>
      <family val="2"/>
    </font>
    <font>
      <b/>
      <i/>
      <sz val="10"/>
      <name val="Candara"/>
      <family val="2"/>
    </font>
    <font>
      <b/>
      <i/>
      <sz val="12.5"/>
      <name val="Candara"/>
      <family val="2"/>
    </font>
    <font>
      <i/>
      <sz val="10"/>
      <name val="Candara"/>
      <family val="2"/>
    </font>
    <font>
      <b/>
      <sz val="10"/>
      <color theme="0"/>
      <name val="Candara"/>
      <family val="2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ndara"/>
      <family val="2"/>
    </font>
    <font>
      <b/>
      <sz val="14"/>
      <color rgb="FFC00000"/>
      <name val="Candara"/>
      <family val="2"/>
    </font>
    <font>
      <b/>
      <sz val="9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6"/>
      <name val="Candara"/>
      <family val="2"/>
    </font>
    <font>
      <b/>
      <sz val="22"/>
      <name val="Candara"/>
      <family val="2"/>
    </font>
    <font>
      <sz val="16"/>
      <color theme="1"/>
      <name val="Calibri"/>
      <family val="2"/>
      <scheme val="minor"/>
    </font>
    <font>
      <sz val="14"/>
      <name val="Candara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0.74999237037263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0">
    <xf numFmtId="0" fontId="0" fillId="0" borderId="0" xfId="0"/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Border="1"/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5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22" fontId="9" fillId="0" borderId="0" xfId="0" applyNumberFormat="1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/>
    <xf numFmtId="0" fontId="0" fillId="0" borderId="0" xfId="0" applyNumberFormat="1"/>
    <xf numFmtId="0" fontId="1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22" fontId="2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NumberFormat="1" applyFont="1" applyBorder="1" applyAlignment="1" applyProtection="1">
      <alignment horizontal="center" vertical="center"/>
      <protection locked="0"/>
    </xf>
    <xf numFmtId="0" fontId="10" fillId="0" borderId="3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20" fillId="0" borderId="0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30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Protection="1">
      <protection locked="0"/>
    </xf>
    <xf numFmtId="0" fontId="10" fillId="0" borderId="0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27" fillId="0" borderId="2" xfId="0" applyNumberFormat="1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30" xfId="0" applyFont="1" applyBorder="1" applyAlignment="1" applyProtection="1">
      <alignment horizontal="center" vertical="center"/>
      <protection locked="0"/>
    </xf>
    <xf numFmtId="0" fontId="27" fillId="0" borderId="30" xfId="0" applyNumberFormat="1" applyFont="1" applyBorder="1" applyAlignment="1" applyProtection="1">
      <alignment horizontal="center" vertical="center"/>
      <protection locked="0"/>
    </xf>
    <xf numFmtId="0" fontId="27" fillId="0" borderId="26" xfId="0" applyFont="1" applyBorder="1" applyAlignment="1" applyProtection="1">
      <alignment horizontal="center" vertical="center"/>
      <protection locked="0"/>
    </xf>
    <xf numFmtId="0" fontId="27" fillId="0" borderId="3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0" fontId="27" fillId="0" borderId="31" xfId="0" applyFont="1" applyBorder="1" applyAlignment="1" applyProtection="1">
      <alignment horizontal="center" vertical="center"/>
      <protection locked="0"/>
    </xf>
    <xf numFmtId="0" fontId="27" fillId="0" borderId="37" xfId="0" applyFont="1" applyBorder="1" applyAlignment="1" applyProtection="1">
      <alignment horizontal="center" vertical="center"/>
      <protection locked="0"/>
    </xf>
    <xf numFmtId="0" fontId="27" fillId="0" borderId="0" xfId="0" applyFont="1" applyProtection="1">
      <protection locked="0"/>
    </xf>
    <xf numFmtId="0" fontId="27" fillId="0" borderId="29" xfId="0" applyFont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>
      <alignment horizontal="center" vertical="center"/>
      <protection locked="0"/>
    </xf>
    <xf numFmtId="0" fontId="27" fillId="0" borderId="0" xfId="0" applyNumberFormat="1" applyFont="1" applyBorder="1" applyAlignment="1" applyProtection="1">
      <alignment horizontal="center" vertical="center"/>
      <protection locked="0"/>
    </xf>
    <xf numFmtId="0" fontId="0" fillId="9" borderId="37" xfId="0" applyFill="1" applyBorder="1" applyAlignment="1">
      <alignment horizontal="center" vertical="center"/>
    </xf>
    <xf numFmtId="0" fontId="7" fillId="9" borderId="37" xfId="0" applyNumberFormat="1" applyFont="1" applyFill="1" applyBorder="1" applyAlignment="1">
      <alignment horizontal="center" vertical="center"/>
    </xf>
    <xf numFmtId="0" fontId="0" fillId="9" borderId="3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Protection="1"/>
    <xf numFmtId="0" fontId="2" fillId="0" borderId="26" xfId="0" applyFont="1" applyBorder="1" applyAlignment="1" applyProtection="1">
      <alignment horizontal="center" vertical="center"/>
    </xf>
    <xf numFmtId="0" fontId="32" fillId="9" borderId="3" xfId="0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</xf>
    <xf numFmtId="0" fontId="14" fillId="0" borderId="4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0" xfId="0" applyNumberFormat="1" applyAlignment="1" applyProtection="1">
      <alignment horizontal="center" vertical="center"/>
      <protection locked="0"/>
    </xf>
    <xf numFmtId="0" fontId="0" fillId="13" borderId="0" xfId="0" applyNumberFormat="1" applyFill="1" applyAlignment="1" applyProtection="1">
      <alignment horizontal="center" vertical="center"/>
      <protection locked="0"/>
    </xf>
    <xf numFmtId="0" fontId="0" fillId="0" borderId="0" xfId="0" applyNumberFormat="1" applyBorder="1" applyAlignment="1" applyProtection="1">
      <alignment horizontal="center" vertical="center"/>
      <protection locked="0"/>
    </xf>
    <xf numFmtId="0" fontId="9" fillId="0" borderId="9" xfId="0" applyNumberFormat="1" applyFont="1" applyBorder="1" applyAlignment="1" applyProtection="1">
      <alignment horizontal="center" vertical="center"/>
      <protection locked="0"/>
    </xf>
    <xf numFmtId="0" fontId="9" fillId="0" borderId="63" xfId="0" applyNumberFormat="1" applyFont="1" applyBorder="1" applyAlignment="1" applyProtection="1">
      <alignment horizontal="center" vertical="center"/>
      <protection locked="0"/>
    </xf>
    <xf numFmtId="0" fontId="2" fillId="5" borderId="18" xfId="0" applyNumberFormat="1" applyFont="1" applyFill="1" applyBorder="1" applyAlignment="1" applyProtection="1">
      <alignment horizontal="center" vertical="center"/>
      <protection locked="0"/>
    </xf>
    <xf numFmtId="0" fontId="2" fillId="5" borderId="50" xfId="0" applyNumberFormat="1" applyFont="1" applyFill="1" applyBorder="1" applyAlignment="1" applyProtection="1">
      <alignment horizontal="center" vertical="center"/>
      <protection locked="0"/>
    </xf>
    <xf numFmtId="0" fontId="2" fillId="5" borderId="45" xfId="0" applyNumberFormat="1" applyFont="1" applyFill="1" applyBorder="1" applyAlignment="1" applyProtection="1">
      <alignment horizontal="center" vertical="center"/>
      <protection locked="0"/>
    </xf>
    <xf numFmtId="0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50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50" xfId="0" applyNumberFormat="1" applyFont="1" applyFill="1" applyBorder="1" applyAlignment="1" applyProtection="1">
      <alignment horizontal="center" vertical="center"/>
      <protection locked="0"/>
    </xf>
    <xf numFmtId="0" fontId="2" fillId="3" borderId="45" xfId="0" applyNumberFormat="1" applyFont="1" applyFill="1" applyBorder="1" applyAlignment="1" applyProtection="1">
      <alignment horizontal="center" vertical="center"/>
      <protection locked="0"/>
    </xf>
    <xf numFmtId="0" fontId="2" fillId="6" borderId="50" xfId="0" applyNumberFormat="1" applyFont="1" applyFill="1" applyBorder="1" applyAlignment="1" applyProtection="1">
      <alignment horizontal="center" vertical="center"/>
      <protection locked="0"/>
    </xf>
    <xf numFmtId="0" fontId="2" fillId="6" borderId="47" xfId="0" applyNumberFormat="1" applyFont="1" applyFill="1" applyBorder="1" applyAlignment="1" applyProtection="1">
      <alignment horizontal="center" vertical="center"/>
      <protection locked="0"/>
    </xf>
    <xf numFmtId="0" fontId="2" fillId="15" borderId="60" xfId="0" applyNumberFormat="1" applyFont="1" applyFill="1" applyBorder="1" applyAlignment="1" applyProtection="1">
      <alignment horizontal="center" vertical="center"/>
      <protection locked="0"/>
    </xf>
    <xf numFmtId="0" fontId="2" fillId="15" borderId="50" xfId="0" applyNumberFormat="1" applyFont="1" applyFill="1" applyBorder="1" applyAlignment="1" applyProtection="1">
      <alignment horizontal="center" vertical="center"/>
      <protection locked="0"/>
    </xf>
    <xf numFmtId="0" fontId="2" fillId="15" borderId="47" xfId="0" applyNumberFormat="1" applyFont="1" applyFill="1" applyBorder="1" applyAlignment="1" applyProtection="1">
      <alignment horizontal="center" vertical="center"/>
      <protection locked="0"/>
    </xf>
    <xf numFmtId="0" fontId="2" fillId="17" borderId="60" xfId="0" applyNumberFormat="1" applyFont="1" applyFill="1" applyBorder="1" applyAlignment="1" applyProtection="1">
      <alignment horizontal="center" vertical="center"/>
      <protection locked="0"/>
    </xf>
    <xf numFmtId="0" fontId="2" fillId="17" borderId="50" xfId="0" applyNumberFormat="1" applyFont="1" applyFill="1" applyBorder="1" applyAlignment="1" applyProtection="1">
      <alignment horizontal="center" vertical="center"/>
      <protection locked="0"/>
    </xf>
    <xf numFmtId="0" fontId="2" fillId="17" borderId="47" xfId="0" applyNumberFormat="1" applyFont="1" applyFill="1" applyBorder="1" applyAlignment="1" applyProtection="1">
      <alignment horizontal="center" vertical="center"/>
      <protection locked="0"/>
    </xf>
    <xf numFmtId="0" fontId="2" fillId="12" borderId="60" xfId="0" applyNumberFormat="1" applyFont="1" applyFill="1" applyBorder="1" applyAlignment="1" applyProtection="1">
      <alignment horizontal="center" vertical="center"/>
      <protection locked="0"/>
    </xf>
    <xf numFmtId="0" fontId="2" fillId="12" borderId="50" xfId="0" applyNumberFormat="1" applyFont="1" applyFill="1" applyBorder="1" applyAlignment="1" applyProtection="1">
      <alignment horizontal="center" vertical="center"/>
      <protection locked="0"/>
    </xf>
    <xf numFmtId="0" fontId="2" fillId="12" borderId="47" xfId="0" applyNumberFormat="1" applyFont="1" applyFill="1" applyBorder="1" applyAlignment="1" applyProtection="1">
      <alignment horizontal="center" vertical="center"/>
      <protection locked="0"/>
    </xf>
    <xf numFmtId="0" fontId="2" fillId="18" borderId="60" xfId="0" applyNumberFormat="1" applyFont="1" applyFill="1" applyBorder="1" applyAlignment="1" applyProtection="1">
      <alignment horizontal="center" vertical="center"/>
      <protection locked="0"/>
    </xf>
    <xf numFmtId="0" fontId="2" fillId="18" borderId="50" xfId="0" applyNumberFormat="1" applyFont="1" applyFill="1" applyBorder="1" applyAlignment="1" applyProtection="1">
      <alignment horizontal="center" vertical="center"/>
      <protection locked="0"/>
    </xf>
    <xf numFmtId="0" fontId="2" fillId="18" borderId="47" xfId="0" applyNumberFormat="1" applyFont="1" applyFill="1" applyBorder="1" applyAlignment="1" applyProtection="1">
      <alignment horizontal="center" vertical="center"/>
      <protection locked="0"/>
    </xf>
    <xf numFmtId="0" fontId="2" fillId="19" borderId="60" xfId="0" applyNumberFormat="1" applyFont="1" applyFill="1" applyBorder="1" applyAlignment="1" applyProtection="1">
      <alignment horizontal="center" vertical="center"/>
      <protection locked="0"/>
    </xf>
    <xf numFmtId="0" fontId="2" fillId="19" borderId="50" xfId="0" applyNumberFormat="1" applyFont="1" applyFill="1" applyBorder="1" applyAlignment="1" applyProtection="1">
      <alignment horizontal="center" vertical="center"/>
      <protection locked="0"/>
    </xf>
    <xf numFmtId="0" fontId="2" fillId="19" borderId="45" xfId="0" applyNumberFormat="1" applyFont="1" applyFill="1" applyBorder="1" applyAlignment="1" applyProtection="1">
      <alignment horizontal="center" vertical="center"/>
      <protection locked="0"/>
    </xf>
    <xf numFmtId="0" fontId="0" fillId="13" borderId="58" xfId="0" applyNumberFormat="1" applyFill="1" applyBorder="1" applyAlignment="1" applyProtection="1">
      <alignment horizontal="center" vertical="center"/>
      <protection locked="0"/>
    </xf>
    <xf numFmtId="0" fontId="0" fillId="0" borderId="52" xfId="0" applyNumberFormat="1" applyBorder="1" applyAlignment="1" applyProtection="1">
      <alignment horizontal="center" vertical="center"/>
      <protection locked="0"/>
    </xf>
    <xf numFmtId="0" fontId="8" fillId="21" borderId="58" xfId="0" applyNumberFormat="1" applyFont="1" applyFill="1" applyBorder="1" applyAlignment="1" applyProtection="1">
      <alignment horizontal="center" vertical="center"/>
      <protection locked="0"/>
    </xf>
    <xf numFmtId="0" fontId="28" fillId="0" borderId="14" xfId="0" applyNumberFormat="1" applyFont="1" applyBorder="1" applyAlignment="1" applyProtection="1">
      <alignment horizontal="center" vertical="center"/>
      <protection locked="0"/>
    </xf>
    <xf numFmtId="0" fontId="9" fillId="0" borderId="62" xfId="0" applyNumberFormat="1" applyFont="1" applyBorder="1" applyAlignment="1" applyProtection="1">
      <alignment horizontal="center" vertical="center"/>
      <protection locked="0"/>
    </xf>
    <xf numFmtId="0" fontId="9" fillId="5" borderId="20" xfId="0" applyNumberFormat="1" applyFont="1" applyFill="1" applyBorder="1" applyAlignment="1" applyProtection="1">
      <alignment horizontal="center" vertical="center"/>
      <protection locked="0"/>
    </xf>
    <xf numFmtId="0" fontId="9" fillId="5" borderId="41" xfId="0" applyNumberFormat="1" applyFont="1" applyFill="1" applyBorder="1" applyAlignment="1" applyProtection="1">
      <alignment horizontal="center" vertical="center"/>
      <protection locked="0"/>
    </xf>
    <xf numFmtId="0" fontId="9" fillId="5" borderId="25" xfId="0" applyNumberFormat="1" applyFont="1" applyFill="1" applyBorder="1" applyAlignment="1" applyProtection="1">
      <alignment horizontal="center" vertical="center"/>
      <protection locked="0"/>
    </xf>
    <xf numFmtId="0" fontId="9" fillId="4" borderId="20" xfId="0" applyNumberFormat="1" applyFont="1" applyFill="1" applyBorder="1" applyAlignment="1" applyProtection="1">
      <alignment horizontal="center" vertical="center"/>
      <protection locked="0"/>
    </xf>
    <xf numFmtId="0" fontId="9" fillId="4" borderId="44" xfId="0" applyNumberFormat="1" applyFont="1" applyFill="1" applyBorder="1" applyAlignment="1" applyProtection="1">
      <alignment horizontal="center" vertical="center"/>
      <protection locked="0"/>
    </xf>
    <xf numFmtId="0" fontId="9" fillId="4" borderId="25" xfId="0" applyNumberFormat="1" applyFont="1" applyFill="1" applyBorder="1" applyAlignment="1" applyProtection="1">
      <alignment horizontal="center" vertical="center"/>
      <protection locked="0"/>
    </xf>
    <xf numFmtId="0" fontId="9" fillId="3" borderId="24" xfId="0" applyNumberFormat="1" applyFont="1" applyFill="1" applyBorder="1" applyAlignment="1" applyProtection="1">
      <alignment horizontal="center" vertical="center"/>
      <protection locked="0"/>
    </xf>
    <xf numFmtId="0" fontId="9" fillId="3" borderId="44" xfId="0" applyNumberFormat="1" applyFont="1" applyFill="1" applyBorder="1" applyAlignment="1" applyProtection="1">
      <alignment horizontal="center" vertical="center"/>
      <protection locked="0"/>
    </xf>
    <xf numFmtId="0" fontId="9" fillId="3" borderId="25" xfId="0" applyNumberFormat="1" applyFont="1" applyFill="1" applyBorder="1" applyAlignment="1" applyProtection="1">
      <alignment horizontal="center" vertical="center"/>
      <protection locked="0"/>
    </xf>
    <xf numFmtId="0" fontId="9" fillId="6" borderId="48" xfId="0" applyNumberFormat="1" applyFont="1" applyFill="1" applyBorder="1" applyAlignment="1" applyProtection="1">
      <alignment horizontal="center" vertical="center"/>
      <protection locked="0"/>
    </xf>
    <xf numFmtId="0" fontId="9" fillId="6" borderId="41" xfId="0" applyNumberFormat="1" applyFont="1" applyFill="1" applyBorder="1" applyAlignment="1" applyProtection="1">
      <alignment horizontal="center" vertical="center"/>
      <protection locked="0"/>
    </xf>
    <xf numFmtId="0" fontId="9" fillId="6" borderId="61" xfId="0" applyNumberFormat="1" applyFont="1" applyFill="1" applyBorder="1" applyAlignment="1" applyProtection="1">
      <alignment horizontal="center" vertical="center"/>
      <protection locked="0"/>
    </xf>
    <xf numFmtId="0" fontId="9" fillId="15" borderId="41" xfId="0" applyNumberFormat="1" applyFont="1" applyFill="1" applyBorder="1" applyAlignment="1" applyProtection="1">
      <alignment horizontal="center" vertical="center"/>
      <protection locked="0"/>
    </xf>
    <xf numFmtId="0" fontId="9" fillId="17" borderId="41" xfId="0" applyNumberFormat="1" applyFont="1" applyFill="1" applyBorder="1" applyAlignment="1" applyProtection="1">
      <alignment horizontal="center" vertical="center"/>
      <protection locked="0"/>
    </xf>
    <xf numFmtId="0" fontId="9" fillId="12" borderId="41" xfId="0" applyNumberFormat="1" applyFont="1" applyFill="1" applyBorder="1" applyAlignment="1" applyProtection="1">
      <alignment horizontal="center" vertical="center"/>
      <protection locked="0"/>
    </xf>
    <xf numFmtId="0" fontId="9" fillId="18" borderId="41" xfId="0" applyNumberFormat="1" applyFont="1" applyFill="1" applyBorder="1" applyAlignment="1" applyProtection="1">
      <alignment horizontal="center" vertical="center"/>
      <protection locked="0"/>
    </xf>
    <xf numFmtId="0" fontId="9" fillId="19" borderId="41" xfId="0" applyNumberFormat="1" applyFont="1" applyFill="1" applyBorder="1" applyAlignment="1" applyProtection="1">
      <alignment horizontal="center" vertical="center"/>
      <protection locked="0"/>
    </xf>
    <xf numFmtId="0" fontId="9" fillId="19" borderId="40" xfId="0" applyNumberFormat="1" applyFont="1" applyFill="1" applyBorder="1" applyAlignment="1" applyProtection="1">
      <alignment horizontal="center" vertical="center"/>
      <protection locked="0"/>
    </xf>
    <xf numFmtId="0" fontId="0" fillId="13" borderId="59" xfId="0" applyNumberFormat="1" applyFill="1" applyBorder="1" applyAlignment="1" applyProtection="1">
      <alignment horizontal="center" vertical="center"/>
      <protection locked="0"/>
    </xf>
    <xf numFmtId="0" fontId="8" fillId="21" borderId="0" xfId="0" applyNumberFormat="1" applyFont="1" applyFill="1" applyBorder="1" applyAlignment="1" applyProtection="1">
      <alignment horizontal="center" vertical="center"/>
      <protection locked="0"/>
    </xf>
    <xf numFmtId="0" fontId="0" fillId="10" borderId="57" xfId="0" applyNumberFormat="1" applyFill="1" applyBorder="1" applyAlignment="1" applyProtection="1">
      <alignment horizontal="center" vertical="center"/>
      <protection locked="0"/>
    </xf>
    <xf numFmtId="0" fontId="0" fillId="4" borderId="57" xfId="0" applyNumberFormat="1" applyFill="1" applyBorder="1" applyAlignment="1" applyProtection="1">
      <alignment horizontal="center" vertical="center"/>
      <protection locked="0"/>
    </xf>
    <xf numFmtId="0" fontId="0" fillId="3" borderId="57" xfId="0" applyNumberFormat="1" applyFill="1" applyBorder="1" applyAlignment="1" applyProtection="1">
      <alignment horizontal="center" vertical="center"/>
      <protection locked="0"/>
    </xf>
    <xf numFmtId="0" fontId="0" fillId="6" borderId="57" xfId="0" applyNumberFormat="1" applyFill="1" applyBorder="1" applyAlignment="1" applyProtection="1">
      <alignment horizontal="center" vertical="center"/>
      <protection locked="0"/>
    </xf>
    <xf numFmtId="0" fontId="0" fillId="15" borderId="57" xfId="0" applyNumberFormat="1" applyFill="1" applyBorder="1" applyAlignment="1" applyProtection="1">
      <alignment horizontal="center" vertical="center"/>
      <protection locked="0"/>
    </xf>
    <xf numFmtId="0" fontId="0" fillId="18" borderId="57" xfId="0" applyNumberFormat="1" applyFill="1" applyBorder="1" applyAlignment="1" applyProtection="1">
      <alignment horizontal="center" vertical="center"/>
      <protection locked="0"/>
    </xf>
    <xf numFmtId="0" fontId="0" fillId="13" borderId="0" xfId="0" applyNumberFormat="1" applyFill="1" applyBorder="1" applyAlignment="1" applyProtection="1">
      <alignment horizontal="center" vertical="center"/>
      <protection locked="0"/>
    </xf>
    <xf numFmtId="0" fontId="8" fillId="21" borderId="21" xfId="0" applyNumberFormat="1" applyFont="1" applyFill="1" applyBorder="1" applyAlignment="1" applyProtection="1">
      <alignment horizontal="center" vertical="center"/>
      <protection locked="0"/>
    </xf>
    <xf numFmtId="0" fontId="8" fillId="21" borderId="57" xfId="0" applyNumberFormat="1" applyFont="1" applyFill="1" applyBorder="1" applyAlignment="1" applyProtection="1">
      <alignment horizontal="center" vertical="center"/>
      <protection locked="0"/>
    </xf>
    <xf numFmtId="0" fontId="0" fillId="10" borderId="0" xfId="0" applyNumberFormat="1" applyFill="1" applyBorder="1" applyAlignment="1" applyProtection="1">
      <alignment horizontal="center" vertical="center"/>
      <protection locked="0"/>
    </xf>
    <xf numFmtId="0" fontId="0" fillId="4" borderId="0" xfId="0" applyNumberFormat="1" applyFill="1" applyBorder="1" applyAlignment="1" applyProtection="1">
      <alignment horizontal="center" vertical="center"/>
      <protection locked="0"/>
    </xf>
    <xf numFmtId="0" fontId="0" fillId="3" borderId="0" xfId="0" applyNumberFormat="1" applyFill="1" applyBorder="1" applyAlignment="1" applyProtection="1">
      <alignment horizontal="center" vertical="center"/>
      <protection locked="0"/>
    </xf>
    <xf numFmtId="0" fontId="0" fillId="6" borderId="0" xfId="0" applyNumberFormat="1" applyFill="1" applyBorder="1" applyAlignment="1" applyProtection="1">
      <alignment horizontal="center" vertical="center"/>
      <protection locked="0"/>
    </xf>
    <xf numFmtId="0" fontId="0" fillId="15" borderId="0" xfId="0" applyNumberFormat="1" applyFill="1" applyBorder="1" applyAlignment="1" applyProtection="1">
      <alignment horizontal="center" vertical="center"/>
      <protection locked="0"/>
    </xf>
    <xf numFmtId="0" fontId="0" fillId="12" borderId="0" xfId="0" applyNumberFormat="1" applyFill="1" applyBorder="1" applyAlignment="1" applyProtection="1">
      <alignment horizontal="center" vertical="center"/>
      <protection locked="0"/>
    </xf>
    <xf numFmtId="0" fontId="0" fillId="18" borderId="0" xfId="0" applyNumberFormat="1" applyFill="1" applyBorder="1" applyAlignment="1" applyProtection="1">
      <alignment horizontal="center" vertical="center"/>
      <protection locked="0"/>
    </xf>
    <xf numFmtId="0" fontId="0" fillId="19" borderId="0" xfId="0" applyNumberFormat="1" applyFill="1" applyBorder="1" applyAlignment="1" applyProtection="1">
      <alignment horizontal="center" vertical="center"/>
      <protection locked="0"/>
    </xf>
    <xf numFmtId="0" fontId="0" fillId="19" borderId="49" xfId="0" applyNumberFormat="1" applyFill="1" applyBorder="1" applyAlignment="1" applyProtection="1">
      <alignment horizontal="center" vertical="center"/>
      <protection locked="0"/>
    </xf>
    <xf numFmtId="0" fontId="8" fillId="21" borderId="23" xfId="0" applyNumberFormat="1" applyFont="1" applyFill="1" applyBorder="1" applyAlignment="1" applyProtection="1">
      <alignment horizontal="center" vertical="center"/>
      <protection locked="0"/>
    </xf>
    <xf numFmtId="0" fontId="0" fillId="10" borderId="44" xfId="0" applyNumberFormat="1" applyFill="1" applyBorder="1" applyAlignment="1" applyProtection="1">
      <alignment horizontal="center" vertical="center"/>
      <protection locked="0"/>
    </xf>
    <xf numFmtId="0" fontId="0" fillId="5" borderId="44" xfId="0" applyNumberFormat="1" applyFill="1" applyBorder="1" applyAlignment="1" applyProtection="1">
      <alignment horizontal="center" vertical="center"/>
      <protection locked="0"/>
    </xf>
    <xf numFmtId="0" fontId="0" fillId="4" borderId="44" xfId="0" applyNumberFormat="1" applyFill="1" applyBorder="1" applyAlignment="1" applyProtection="1">
      <alignment horizontal="center" vertical="center"/>
      <protection locked="0"/>
    </xf>
    <xf numFmtId="0" fontId="0" fillId="3" borderId="44" xfId="0" applyNumberFormat="1" applyFill="1" applyBorder="1" applyAlignment="1" applyProtection="1">
      <alignment horizontal="center" vertical="center"/>
      <protection locked="0"/>
    </xf>
    <xf numFmtId="0" fontId="0" fillId="6" borderId="44" xfId="0" applyNumberFormat="1" applyFill="1" applyBorder="1" applyAlignment="1" applyProtection="1">
      <alignment horizontal="center" vertical="center"/>
      <protection locked="0"/>
    </xf>
    <xf numFmtId="0" fontId="0" fillId="15" borderId="44" xfId="0" applyNumberFormat="1" applyFill="1" applyBorder="1" applyAlignment="1" applyProtection="1">
      <alignment horizontal="center" vertical="center"/>
      <protection locked="0"/>
    </xf>
    <xf numFmtId="0" fontId="0" fillId="17" borderId="44" xfId="0" applyNumberFormat="1" applyFill="1" applyBorder="1" applyAlignment="1" applyProtection="1">
      <alignment horizontal="center" vertical="center"/>
      <protection locked="0"/>
    </xf>
    <xf numFmtId="0" fontId="0" fillId="12" borderId="44" xfId="0" applyNumberFormat="1" applyFill="1" applyBorder="1" applyAlignment="1" applyProtection="1">
      <alignment horizontal="center" vertical="center"/>
      <protection locked="0"/>
    </xf>
    <xf numFmtId="0" fontId="0" fillId="18" borderId="44" xfId="0" applyNumberFormat="1" applyFill="1" applyBorder="1" applyAlignment="1" applyProtection="1">
      <alignment horizontal="center" vertical="center"/>
      <protection locked="0"/>
    </xf>
    <xf numFmtId="0" fontId="0" fillId="19" borderId="44" xfId="0" applyNumberFormat="1" applyFill="1" applyBorder="1" applyAlignment="1" applyProtection="1">
      <alignment horizontal="center" vertical="center"/>
      <protection locked="0"/>
    </xf>
    <xf numFmtId="0" fontId="0" fillId="19" borderId="25" xfId="0" applyNumberFormat="1" applyFill="1" applyBorder="1" applyAlignment="1" applyProtection="1">
      <alignment horizontal="center" vertical="center"/>
      <protection locked="0"/>
    </xf>
    <xf numFmtId="0" fontId="8" fillId="21" borderId="24" xfId="0" applyNumberFormat="1" applyFont="1" applyFill="1" applyBorder="1" applyAlignment="1" applyProtection="1">
      <alignment horizontal="center" vertical="center"/>
      <protection locked="0"/>
    </xf>
    <xf numFmtId="0" fontId="0" fillId="11" borderId="57" xfId="0" applyNumberFormat="1" applyFill="1" applyBorder="1" applyAlignment="1" applyProtection="1">
      <alignment horizontal="center" vertical="center"/>
      <protection locked="0"/>
    </xf>
    <xf numFmtId="0" fontId="0" fillId="11" borderId="0" xfId="0" applyNumberFormat="1" applyFill="1" applyBorder="1" applyAlignment="1" applyProtection="1">
      <alignment horizontal="center" vertical="center"/>
      <protection locked="0"/>
    </xf>
    <xf numFmtId="0" fontId="0" fillId="11" borderId="44" xfId="0" applyNumberFormat="1" applyFill="1" applyBorder="1" applyAlignment="1" applyProtection="1">
      <alignment horizontal="center" vertical="center"/>
      <protection locked="0"/>
    </xf>
    <xf numFmtId="0" fontId="0" fillId="9" borderId="57" xfId="0" applyNumberFormat="1" applyFill="1" applyBorder="1" applyAlignment="1" applyProtection="1">
      <alignment horizontal="center" vertical="center"/>
      <protection locked="0"/>
    </xf>
    <xf numFmtId="0" fontId="0" fillId="9" borderId="0" xfId="0" applyNumberFormat="1" applyFill="1" applyBorder="1" applyAlignment="1" applyProtection="1">
      <alignment horizontal="center" vertical="center"/>
      <protection locked="0"/>
    </xf>
    <xf numFmtId="0" fontId="0" fillId="9" borderId="44" xfId="0" applyNumberFormat="1" applyFill="1" applyBorder="1" applyAlignment="1" applyProtection="1">
      <alignment horizontal="center" vertical="center"/>
      <protection locked="0"/>
    </xf>
    <xf numFmtId="0" fontId="0" fillId="7" borderId="57" xfId="0" applyNumberFormat="1" applyFill="1" applyBorder="1" applyAlignment="1" applyProtection="1">
      <alignment horizontal="center" vertical="center"/>
      <protection locked="0"/>
    </xf>
    <xf numFmtId="0" fontId="0" fillId="7" borderId="0" xfId="0" applyNumberFormat="1" applyFill="1" applyBorder="1" applyAlignment="1" applyProtection="1">
      <alignment horizontal="center" vertical="center"/>
      <protection locked="0"/>
    </xf>
    <xf numFmtId="0" fontId="8" fillId="21" borderId="49" xfId="0" applyNumberFormat="1" applyFont="1" applyFill="1" applyBorder="1" applyAlignment="1" applyProtection="1">
      <alignment horizontal="center" vertical="center"/>
      <protection locked="0"/>
    </xf>
    <xf numFmtId="0" fontId="0" fillId="2" borderId="57" xfId="0" applyNumberFormat="1" applyFill="1" applyBorder="1" applyAlignment="1" applyProtection="1">
      <alignment horizontal="center" vertical="center"/>
      <protection locked="0"/>
    </xf>
    <xf numFmtId="0" fontId="0" fillId="2" borderId="0" xfId="0" applyNumberFormat="1" applyFill="1" applyBorder="1" applyAlignment="1" applyProtection="1">
      <alignment horizontal="center" vertical="center"/>
      <protection locked="0"/>
    </xf>
    <xf numFmtId="0" fontId="0" fillId="2" borderId="44" xfId="0" applyNumberFormat="1" applyFill="1" applyBorder="1" applyAlignment="1" applyProtection="1">
      <alignment horizontal="center" vertical="center"/>
      <protection locked="0"/>
    </xf>
    <xf numFmtId="0" fontId="0" fillId="21" borderId="57" xfId="0" applyNumberFormat="1" applyFill="1" applyBorder="1" applyAlignment="1" applyProtection="1">
      <alignment horizontal="center" vertical="center"/>
      <protection locked="0"/>
    </xf>
    <xf numFmtId="0" fontId="0" fillId="21" borderId="0" xfId="0" applyNumberFormat="1" applyFill="1" applyBorder="1" applyAlignment="1" applyProtection="1">
      <alignment horizontal="center" vertical="center"/>
      <protection locked="0"/>
    </xf>
    <xf numFmtId="0" fontId="0" fillId="21" borderId="44" xfId="0" applyNumberFormat="1" applyFill="1" applyBorder="1" applyAlignment="1" applyProtection="1">
      <alignment horizontal="center" vertical="center"/>
      <protection locked="0"/>
    </xf>
    <xf numFmtId="0" fontId="0" fillId="20" borderId="57" xfId="0" applyNumberFormat="1" applyFill="1" applyBorder="1" applyAlignment="1" applyProtection="1">
      <alignment horizontal="center" vertical="center"/>
      <protection locked="0"/>
    </xf>
    <xf numFmtId="0" fontId="0" fillId="20" borderId="0" xfId="0" applyNumberFormat="1" applyFill="1" applyBorder="1" applyAlignment="1" applyProtection="1">
      <alignment horizontal="center" vertical="center"/>
      <protection locked="0"/>
    </xf>
    <xf numFmtId="0" fontId="0" fillId="20" borderId="44" xfId="0" applyNumberFormat="1" applyFill="1" applyBorder="1" applyAlignment="1" applyProtection="1">
      <alignment horizontal="center" vertical="center"/>
      <protection locked="0"/>
    </xf>
    <xf numFmtId="0" fontId="0" fillId="16" borderId="57" xfId="0" applyNumberFormat="1" applyFill="1" applyBorder="1" applyAlignment="1" applyProtection="1">
      <alignment horizontal="center" vertical="center"/>
      <protection locked="0"/>
    </xf>
    <xf numFmtId="0" fontId="0" fillId="16" borderId="0" xfId="0" applyNumberFormat="1" applyFill="1" applyBorder="1" applyAlignment="1" applyProtection="1">
      <alignment horizontal="center" vertical="center"/>
      <protection locked="0"/>
    </xf>
    <xf numFmtId="0" fontId="0" fillId="16" borderId="44" xfId="0" applyNumberFormat="1" applyFill="1" applyBorder="1" applyAlignment="1" applyProtection="1">
      <alignment horizontal="center" vertical="center"/>
      <protection locked="0"/>
    </xf>
    <xf numFmtId="0" fontId="0" fillId="22" borderId="57" xfId="0" applyNumberFormat="1" applyFill="1" applyBorder="1" applyAlignment="1" applyProtection="1">
      <alignment horizontal="center" vertical="center"/>
      <protection locked="0"/>
    </xf>
    <xf numFmtId="0" fontId="0" fillId="22" borderId="0" xfId="0" applyNumberFormat="1" applyFill="1" applyBorder="1" applyAlignment="1" applyProtection="1">
      <alignment horizontal="center" vertical="center"/>
      <protection locked="0"/>
    </xf>
    <xf numFmtId="0" fontId="0" fillId="22" borderId="44" xfId="0" applyNumberFormat="1" applyFill="1" applyBorder="1" applyAlignment="1" applyProtection="1">
      <alignment horizontal="center" vertical="center"/>
      <protection locked="0"/>
    </xf>
    <xf numFmtId="0" fontId="0" fillId="23" borderId="57" xfId="0" applyNumberFormat="1" applyFill="1" applyBorder="1" applyAlignment="1" applyProtection="1">
      <alignment horizontal="center" vertical="center"/>
      <protection locked="0"/>
    </xf>
    <xf numFmtId="0" fontId="0" fillId="23" borderId="0" xfId="0" applyNumberFormat="1" applyFill="1" applyBorder="1" applyAlignment="1" applyProtection="1">
      <alignment horizontal="center" vertical="center"/>
      <protection locked="0"/>
    </xf>
    <xf numFmtId="0" fontId="0" fillId="23" borderId="44" xfId="0" applyNumberFormat="1" applyFill="1" applyBorder="1" applyAlignment="1" applyProtection="1">
      <alignment horizontal="center" vertical="center"/>
      <protection locked="0"/>
    </xf>
    <xf numFmtId="0" fontId="0" fillId="24" borderId="57" xfId="0" applyNumberFormat="1" applyFill="1" applyBorder="1" applyAlignment="1" applyProtection="1">
      <alignment horizontal="center" vertical="center"/>
      <protection locked="0"/>
    </xf>
    <xf numFmtId="0" fontId="0" fillId="24" borderId="0" xfId="0" applyNumberFormat="1" applyFill="1" applyBorder="1" applyAlignment="1" applyProtection="1">
      <alignment horizontal="center" vertical="center"/>
      <protection locked="0"/>
    </xf>
    <xf numFmtId="0" fontId="0" fillId="24" borderId="44" xfId="0" applyNumberFormat="1" applyFill="1" applyBorder="1" applyAlignment="1" applyProtection="1">
      <alignment horizontal="center" vertical="center"/>
      <protection locked="0"/>
    </xf>
    <xf numFmtId="0" fontId="0" fillId="25" borderId="57" xfId="0" applyNumberFormat="1" applyFill="1" applyBorder="1" applyAlignment="1" applyProtection="1">
      <alignment horizontal="center" vertical="center"/>
      <protection locked="0"/>
    </xf>
    <xf numFmtId="0" fontId="0" fillId="25" borderId="0" xfId="0" applyNumberFormat="1" applyFill="1" applyBorder="1" applyAlignment="1" applyProtection="1">
      <alignment horizontal="center" vertical="center"/>
      <protection locked="0"/>
    </xf>
    <xf numFmtId="0" fontId="0" fillId="25" borderId="44" xfId="0" applyNumberFormat="1" applyFill="1" applyBorder="1" applyAlignment="1" applyProtection="1">
      <alignment horizontal="center" vertical="center"/>
      <protection locked="0"/>
    </xf>
    <xf numFmtId="0" fontId="0" fillId="26" borderId="57" xfId="0" applyNumberFormat="1" applyFill="1" applyBorder="1" applyAlignment="1" applyProtection="1">
      <alignment horizontal="center" vertical="center"/>
      <protection locked="0"/>
    </xf>
    <xf numFmtId="0" fontId="0" fillId="26" borderId="0" xfId="0" applyNumberFormat="1" applyFill="1" applyBorder="1" applyAlignment="1" applyProtection="1">
      <alignment horizontal="center" vertical="center"/>
      <protection locked="0"/>
    </xf>
    <xf numFmtId="0" fontId="0" fillId="26" borderId="44" xfId="0" applyNumberFormat="1" applyFill="1" applyBorder="1" applyAlignment="1" applyProtection="1">
      <alignment horizontal="center" vertical="center"/>
      <protection locked="0"/>
    </xf>
    <xf numFmtId="0" fontId="0" fillId="27" borderId="57" xfId="0" applyNumberFormat="1" applyFill="1" applyBorder="1" applyAlignment="1" applyProtection="1">
      <alignment horizontal="center" vertical="center"/>
      <protection locked="0"/>
    </xf>
    <xf numFmtId="0" fontId="0" fillId="27" borderId="0" xfId="0" applyNumberFormat="1" applyFill="1" applyBorder="1" applyAlignment="1" applyProtection="1">
      <alignment horizontal="center" vertical="center"/>
      <protection locked="0"/>
    </xf>
    <xf numFmtId="0" fontId="0" fillId="27" borderId="44" xfId="0" applyNumberFormat="1" applyFill="1" applyBorder="1" applyAlignment="1" applyProtection="1">
      <alignment horizontal="center" vertical="center"/>
      <protection locked="0"/>
    </xf>
    <xf numFmtId="0" fontId="0" fillId="28" borderId="57" xfId="0" applyNumberFormat="1" applyFill="1" applyBorder="1" applyAlignment="1" applyProtection="1">
      <alignment horizontal="center" vertical="center"/>
      <protection locked="0"/>
    </xf>
    <xf numFmtId="0" fontId="0" fillId="28" borderId="0" xfId="0" applyNumberFormat="1" applyFill="1" applyBorder="1" applyAlignment="1" applyProtection="1">
      <alignment horizontal="center" vertical="center"/>
      <protection locked="0"/>
    </xf>
    <xf numFmtId="0" fontId="0" fillId="28" borderId="44" xfId="0" applyNumberFormat="1" applyFill="1" applyBorder="1" applyAlignment="1" applyProtection="1">
      <alignment horizontal="center" vertical="center"/>
      <protection locked="0"/>
    </xf>
    <xf numFmtId="0" fontId="0" fillId="29" borderId="57" xfId="0" applyNumberFormat="1" applyFill="1" applyBorder="1" applyAlignment="1" applyProtection="1">
      <alignment horizontal="center" vertical="center"/>
      <protection locked="0"/>
    </xf>
    <xf numFmtId="0" fontId="0" fillId="29" borderId="0" xfId="0" applyNumberFormat="1" applyFill="1" applyBorder="1" applyAlignment="1" applyProtection="1">
      <alignment horizontal="center" vertical="center"/>
      <protection locked="0"/>
    </xf>
    <xf numFmtId="0" fontId="0" fillId="29" borderId="44" xfId="0" applyNumberFormat="1" applyFill="1" applyBorder="1" applyAlignment="1" applyProtection="1">
      <alignment horizontal="center" vertical="center"/>
      <protection locked="0"/>
    </xf>
    <xf numFmtId="0" fontId="0" fillId="30" borderId="57" xfId="0" applyNumberFormat="1" applyFill="1" applyBorder="1" applyAlignment="1" applyProtection="1">
      <alignment horizontal="center" vertical="center"/>
      <protection locked="0"/>
    </xf>
    <xf numFmtId="0" fontId="0" fillId="30" borderId="0" xfId="0" applyNumberFormat="1" applyFill="1" applyBorder="1" applyAlignment="1" applyProtection="1">
      <alignment horizontal="center" vertical="center"/>
      <protection locked="0"/>
    </xf>
    <xf numFmtId="0" fontId="0" fillId="30" borderId="44" xfId="0" applyNumberFormat="1" applyFill="1" applyBorder="1" applyAlignment="1" applyProtection="1">
      <alignment horizontal="center" vertical="center"/>
      <protection locked="0"/>
    </xf>
    <xf numFmtId="0" fontId="0" fillId="31" borderId="57" xfId="0" applyNumberFormat="1" applyFill="1" applyBorder="1" applyAlignment="1" applyProtection="1">
      <alignment horizontal="center" vertical="center"/>
      <protection locked="0"/>
    </xf>
    <xf numFmtId="0" fontId="0" fillId="31" borderId="0" xfId="0" applyNumberFormat="1" applyFill="1" applyBorder="1" applyAlignment="1" applyProtection="1">
      <alignment horizontal="center" vertical="center"/>
      <protection locked="0"/>
    </xf>
    <xf numFmtId="0" fontId="0" fillId="31" borderId="44" xfId="0" applyNumberFormat="1" applyFill="1" applyBorder="1" applyAlignment="1" applyProtection="1">
      <alignment horizontal="center" vertical="center"/>
      <protection locked="0"/>
    </xf>
    <xf numFmtId="0" fontId="0" fillId="32" borderId="57" xfId="0" applyNumberFormat="1" applyFill="1" applyBorder="1" applyAlignment="1" applyProtection="1">
      <alignment horizontal="center" vertical="center"/>
      <protection locked="0"/>
    </xf>
    <xf numFmtId="0" fontId="0" fillId="32" borderId="0" xfId="0" applyNumberFormat="1" applyFill="1" applyBorder="1" applyAlignment="1" applyProtection="1">
      <alignment horizontal="center" vertical="center"/>
      <protection locked="0"/>
    </xf>
    <xf numFmtId="0" fontId="0" fillId="32" borderId="44" xfId="0" applyNumberFormat="1" applyFill="1" applyBorder="1" applyAlignment="1" applyProtection="1">
      <alignment horizontal="center" vertical="center"/>
      <protection locked="0"/>
    </xf>
    <xf numFmtId="0" fontId="0" fillId="33" borderId="57" xfId="0" applyNumberFormat="1" applyFill="1" applyBorder="1" applyAlignment="1" applyProtection="1">
      <alignment horizontal="center" vertical="center"/>
      <protection locked="0"/>
    </xf>
    <xf numFmtId="0" fontId="0" fillId="33" borderId="0" xfId="0" applyNumberFormat="1" applyFill="1" applyBorder="1" applyAlignment="1" applyProtection="1">
      <alignment horizontal="center" vertical="center"/>
      <protection locked="0"/>
    </xf>
    <xf numFmtId="0" fontId="0" fillId="33" borderId="44" xfId="0" applyNumberFormat="1" applyFill="1" applyBorder="1" applyAlignment="1" applyProtection="1">
      <alignment horizontal="center" vertical="center"/>
      <protection locked="0"/>
    </xf>
    <xf numFmtId="0" fontId="0" fillId="34" borderId="57" xfId="0" applyNumberFormat="1" applyFill="1" applyBorder="1" applyAlignment="1" applyProtection="1">
      <alignment horizontal="center" vertical="center"/>
      <protection locked="0"/>
    </xf>
    <xf numFmtId="0" fontId="0" fillId="34" borderId="0" xfId="0" applyNumberFormat="1" applyFill="1" applyBorder="1" applyAlignment="1" applyProtection="1">
      <alignment horizontal="center" vertical="center"/>
      <protection locked="0"/>
    </xf>
    <xf numFmtId="0" fontId="0" fillId="34" borderId="44" xfId="0" applyNumberFormat="1" applyFill="1" applyBorder="1" applyAlignment="1" applyProtection="1">
      <alignment horizontal="center" vertical="center"/>
      <protection locked="0"/>
    </xf>
    <xf numFmtId="0" fontId="0" fillId="35" borderId="57" xfId="0" applyNumberFormat="1" applyFill="1" applyBorder="1" applyAlignment="1" applyProtection="1">
      <alignment horizontal="center" vertical="center"/>
      <protection locked="0"/>
    </xf>
    <xf numFmtId="0" fontId="0" fillId="35" borderId="0" xfId="0" applyNumberFormat="1" applyFill="1" applyBorder="1" applyAlignment="1" applyProtection="1">
      <alignment horizontal="center" vertical="center"/>
      <protection locked="0"/>
    </xf>
    <xf numFmtId="0" fontId="0" fillId="35" borderId="44" xfId="0" applyNumberFormat="1" applyFill="1" applyBorder="1" applyAlignment="1" applyProtection="1">
      <alignment horizontal="center" vertical="center"/>
      <protection locked="0"/>
    </xf>
    <xf numFmtId="0" fontId="0" fillId="36" borderId="57" xfId="0" applyNumberFormat="1" applyFill="1" applyBorder="1" applyAlignment="1" applyProtection="1">
      <alignment horizontal="center" vertical="center"/>
      <protection locked="0"/>
    </xf>
    <xf numFmtId="0" fontId="0" fillId="36" borderId="0" xfId="0" applyNumberFormat="1" applyFill="1" applyBorder="1" applyAlignment="1" applyProtection="1">
      <alignment horizontal="center" vertical="center"/>
      <protection locked="0"/>
    </xf>
    <xf numFmtId="0" fontId="0" fillId="36" borderId="44" xfId="0" applyNumberFormat="1" applyFill="1" applyBorder="1" applyAlignment="1" applyProtection="1">
      <alignment horizontal="center" vertical="center"/>
      <protection locked="0"/>
    </xf>
    <xf numFmtId="0" fontId="0" fillId="37" borderId="57" xfId="0" applyNumberFormat="1" applyFill="1" applyBorder="1" applyAlignment="1" applyProtection="1">
      <alignment horizontal="center" vertical="center"/>
      <protection locked="0"/>
    </xf>
    <xf numFmtId="0" fontId="0" fillId="37" borderId="0" xfId="0" applyNumberFormat="1" applyFill="1" applyBorder="1" applyAlignment="1" applyProtection="1">
      <alignment horizontal="center" vertical="center"/>
      <protection locked="0"/>
    </xf>
    <xf numFmtId="0" fontId="0" fillId="37" borderId="44" xfId="0" applyNumberFormat="1" applyFill="1" applyBorder="1" applyAlignment="1" applyProtection="1">
      <alignment horizontal="center" vertical="center"/>
      <protection locked="0"/>
    </xf>
    <xf numFmtId="0" fontId="0" fillId="38" borderId="57" xfId="0" applyNumberFormat="1" applyFill="1" applyBorder="1" applyAlignment="1" applyProtection="1">
      <alignment horizontal="center" vertical="center"/>
      <protection locked="0"/>
    </xf>
    <xf numFmtId="0" fontId="0" fillId="38" borderId="0" xfId="0" applyNumberFormat="1" applyFill="1" applyBorder="1" applyAlignment="1" applyProtection="1">
      <alignment horizontal="center" vertical="center"/>
      <protection locked="0"/>
    </xf>
    <xf numFmtId="0" fontId="0" fillId="38" borderId="44" xfId="0" applyNumberFormat="1" applyFill="1" applyBorder="1" applyAlignment="1" applyProtection="1">
      <alignment horizontal="center" vertical="center"/>
      <protection locked="0"/>
    </xf>
    <xf numFmtId="0" fontId="0" fillId="39" borderId="57" xfId="0" applyNumberFormat="1" applyFill="1" applyBorder="1" applyAlignment="1" applyProtection="1">
      <alignment horizontal="center" vertical="center"/>
      <protection locked="0"/>
    </xf>
    <xf numFmtId="0" fontId="0" fillId="39" borderId="0" xfId="0" applyNumberFormat="1" applyFill="1" applyBorder="1" applyAlignment="1" applyProtection="1">
      <alignment horizontal="center" vertical="center"/>
      <protection locked="0"/>
    </xf>
    <xf numFmtId="0" fontId="0" fillId="39" borderId="44" xfId="0" applyNumberFormat="1" applyFill="1" applyBorder="1" applyAlignment="1" applyProtection="1">
      <alignment horizontal="center" vertical="center"/>
      <protection locked="0"/>
    </xf>
    <xf numFmtId="0" fontId="0" fillId="40" borderId="57" xfId="0" applyNumberFormat="1" applyFill="1" applyBorder="1" applyAlignment="1" applyProtection="1">
      <alignment horizontal="center" vertical="center"/>
      <protection locked="0"/>
    </xf>
    <xf numFmtId="0" fontId="0" fillId="40" borderId="0" xfId="0" applyNumberFormat="1" applyFill="1" applyBorder="1" applyAlignment="1" applyProtection="1">
      <alignment horizontal="center" vertical="center"/>
      <protection locked="0"/>
    </xf>
    <xf numFmtId="0" fontId="0" fillId="40" borderId="44" xfId="0" applyNumberFormat="1" applyFill="1" applyBorder="1" applyAlignment="1" applyProtection="1">
      <alignment horizontal="center" vertical="center"/>
      <protection locked="0"/>
    </xf>
    <xf numFmtId="0" fontId="0" fillId="41" borderId="57" xfId="0" applyNumberFormat="1" applyFill="1" applyBorder="1" applyAlignment="1" applyProtection="1">
      <alignment horizontal="center" vertical="center"/>
      <protection locked="0"/>
    </xf>
    <xf numFmtId="0" fontId="0" fillId="41" borderId="0" xfId="0" applyNumberFormat="1" applyFill="1" applyBorder="1" applyAlignment="1" applyProtection="1">
      <alignment horizontal="center" vertical="center"/>
      <protection locked="0"/>
    </xf>
    <xf numFmtId="0" fontId="0" fillId="41" borderId="44" xfId="0" applyNumberFormat="1" applyFill="1" applyBorder="1" applyAlignment="1" applyProtection="1">
      <alignment horizontal="center" vertical="center"/>
      <protection locked="0"/>
    </xf>
    <xf numFmtId="0" fontId="0" fillId="42" borderId="57" xfId="0" applyNumberFormat="1" applyFill="1" applyBorder="1" applyAlignment="1" applyProtection="1">
      <alignment horizontal="center" vertical="center"/>
      <protection locked="0"/>
    </xf>
    <xf numFmtId="0" fontId="0" fillId="42" borderId="0" xfId="0" applyNumberFormat="1" applyFill="1" applyBorder="1" applyAlignment="1" applyProtection="1">
      <alignment horizontal="center" vertical="center"/>
      <protection locked="0"/>
    </xf>
    <xf numFmtId="0" fontId="0" fillId="42" borderId="44" xfId="0" applyNumberFormat="1" applyFill="1" applyBorder="1" applyAlignment="1" applyProtection="1">
      <alignment horizontal="center" vertical="center"/>
      <protection locked="0"/>
    </xf>
    <xf numFmtId="0" fontId="0" fillId="43" borderId="57" xfId="0" applyNumberFormat="1" applyFill="1" applyBorder="1" applyAlignment="1" applyProtection="1">
      <alignment horizontal="center" vertical="center"/>
      <protection locked="0"/>
    </xf>
    <xf numFmtId="0" fontId="0" fillId="43" borderId="0" xfId="0" applyNumberFormat="1" applyFill="1" applyBorder="1" applyAlignment="1" applyProtection="1">
      <alignment horizontal="center" vertical="center"/>
      <protection locked="0"/>
    </xf>
    <xf numFmtId="0" fontId="0" fillId="43" borderId="44" xfId="0" applyNumberFormat="1" applyFill="1" applyBorder="1" applyAlignment="1" applyProtection="1">
      <alignment horizontal="center" vertical="center"/>
      <protection locked="0"/>
    </xf>
    <xf numFmtId="0" fontId="0" fillId="44" borderId="57" xfId="0" applyNumberFormat="1" applyFill="1" applyBorder="1" applyAlignment="1" applyProtection="1">
      <alignment horizontal="center" vertical="center"/>
      <protection locked="0"/>
    </xf>
    <xf numFmtId="0" fontId="0" fillId="44" borderId="0" xfId="0" applyNumberFormat="1" applyFill="1" applyBorder="1" applyAlignment="1" applyProtection="1">
      <alignment horizontal="center" vertical="center"/>
      <protection locked="0"/>
    </xf>
    <xf numFmtId="0" fontId="0" fillId="44" borderId="44" xfId="0" applyNumberFormat="1" applyFill="1" applyBorder="1" applyAlignment="1" applyProtection="1">
      <alignment horizontal="center" vertical="center"/>
      <protection locked="0"/>
    </xf>
    <xf numFmtId="0" fontId="0" fillId="45" borderId="57" xfId="0" applyNumberFormat="1" applyFill="1" applyBorder="1" applyAlignment="1" applyProtection="1">
      <alignment horizontal="center" vertical="center"/>
      <protection locked="0"/>
    </xf>
    <xf numFmtId="0" fontId="0" fillId="45" borderId="0" xfId="0" applyNumberFormat="1" applyFill="1" applyBorder="1" applyAlignment="1" applyProtection="1">
      <alignment horizontal="center" vertical="center"/>
      <protection locked="0"/>
    </xf>
    <xf numFmtId="0" fontId="0" fillId="45" borderId="44" xfId="0" applyNumberFormat="1" applyFill="1" applyBorder="1" applyAlignment="1" applyProtection="1">
      <alignment horizontal="center" vertical="center"/>
      <protection locked="0"/>
    </xf>
    <xf numFmtId="0" fontId="0" fillId="46" borderId="57" xfId="0" applyNumberFormat="1" applyFill="1" applyBorder="1" applyAlignment="1" applyProtection="1">
      <alignment horizontal="center" vertical="center"/>
      <protection locked="0"/>
    </xf>
    <xf numFmtId="0" fontId="0" fillId="46" borderId="0" xfId="0" applyNumberFormat="1" applyFill="1" applyBorder="1" applyAlignment="1" applyProtection="1">
      <alignment horizontal="center" vertical="center"/>
      <protection locked="0"/>
    </xf>
    <xf numFmtId="0" fontId="0" fillId="46" borderId="44" xfId="0" applyNumberFormat="1" applyFill="1" applyBorder="1" applyAlignment="1" applyProtection="1">
      <alignment horizontal="center" vertical="center"/>
      <protection locked="0"/>
    </xf>
    <xf numFmtId="0" fontId="0" fillId="47" borderId="57" xfId="0" applyNumberFormat="1" applyFill="1" applyBorder="1" applyAlignment="1" applyProtection="1">
      <alignment horizontal="center" vertical="center"/>
      <protection locked="0"/>
    </xf>
    <xf numFmtId="0" fontId="0" fillId="47" borderId="0" xfId="0" applyNumberFormat="1" applyFill="1" applyBorder="1" applyAlignment="1" applyProtection="1">
      <alignment horizontal="center" vertical="center"/>
      <protection locked="0"/>
    </xf>
    <xf numFmtId="0" fontId="0" fillId="47" borderId="44" xfId="0" applyNumberFormat="1" applyFill="1" applyBorder="1" applyAlignment="1" applyProtection="1">
      <alignment horizontal="center" vertical="center"/>
      <protection locked="0"/>
    </xf>
    <xf numFmtId="0" fontId="0" fillId="48" borderId="57" xfId="0" applyNumberFormat="1" applyFill="1" applyBorder="1" applyAlignment="1" applyProtection="1">
      <alignment horizontal="center" vertical="center"/>
      <protection locked="0"/>
    </xf>
    <xf numFmtId="0" fontId="0" fillId="48" borderId="0" xfId="0" applyNumberFormat="1" applyFill="1" applyBorder="1" applyAlignment="1" applyProtection="1">
      <alignment horizontal="center" vertical="center"/>
      <protection locked="0"/>
    </xf>
    <xf numFmtId="0" fontId="0" fillId="48" borderId="44" xfId="0" applyNumberFormat="1" applyFill="1" applyBorder="1" applyAlignment="1" applyProtection="1">
      <alignment horizontal="center" vertical="center"/>
      <protection locked="0"/>
    </xf>
    <xf numFmtId="0" fontId="0" fillId="49" borderId="57" xfId="0" applyNumberFormat="1" applyFill="1" applyBorder="1" applyAlignment="1" applyProtection="1">
      <alignment horizontal="center" vertical="center"/>
      <protection locked="0"/>
    </xf>
    <xf numFmtId="0" fontId="0" fillId="49" borderId="0" xfId="0" applyNumberFormat="1" applyFill="1" applyBorder="1" applyAlignment="1" applyProtection="1">
      <alignment horizontal="center" vertical="center"/>
      <protection locked="0"/>
    </xf>
    <xf numFmtId="0" fontId="0" fillId="49" borderId="44" xfId="0" applyNumberFormat="1" applyFill="1" applyBorder="1" applyAlignment="1" applyProtection="1">
      <alignment horizontal="center" vertical="center"/>
      <protection locked="0"/>
    </xf>
    <xf numFmtId="0" fontId="0" fillId="50" borderId="57" xfId="0" applyNumberFormat="1" applyFill="1" applyBorder="1" applyAlignment="1" applyProtection="1">
      <alignment horizontal="center" vertical="center"/>
      <protection locked="0"/>
    </xf>
    <xf numFmtId="0" fontId="0" fillId="50" borderId="0" xfId="0" applyNumberFormat="1" applyFill="1" applyBorder="1" applyAlignment="1" applyProtection="1">
      <alignment horizontal="center" vertical="center"/>
      <protection locked="0"/>
    </xf>
    <xf numFmtId="0" fontId="0" fillId="50" borderId="44" xfId="0" applyNumberFormat="1" applyFill="1" applyBorder="1" applyAlignment="1" applyProtection="1">
      <alignment horizontal="center" vertical="center"/>
      <protection locked="0"/>
    </xf>
    <xf numFmtId="0" fontId="0" fillId="51" borderId="57" xfId="0" applyNumberFormat="1" applyFill="1" applyBorder="1" applyAlignment="1" applyProtection="1">
      <alignment horizontal="center" vertical="center"/>
      <protection locked="0"/>
    </xf>
    <xf numFmtId="0" fontId="0" fillId="51" borderId="0" xfId="0" applyNumberFormat="1" applyFill="1" applyBorder="1" applyAlignment="1" applyProtection="1">
      <alignment horizontal="center" vertical="center"/>
      <protection locked="0"/>
    </xf>
    <xf numFmtId="0" fontId="0" fillId="51" borderId="44" xfId="0" applyNumberFormat="1" applyFill="1" applyBorder="1" applyAlignment="1" applyProtection="1">
      <alignment horizontal="center" vertical="center"/>
      <protection locked="0"/>
    </xf>
    <xf numFmtId="0" fontId="0" fillId="52" borderId="57" xfId="0" applyNumberFormat="1" applyFill="1" applyBorder="1" applyAlignment="1" applyProtection="1">
      <alignment horizontal="center" vertical="center"/>
      <protection locked="0"/>
    </xf>
    <xf numFmtId="0" fontId="0" fillId="52" borderId="0" xfId="0" applyNumberFormat="1" applyFill="1" applyBorder="1" applyAlignment="1" applyProtection="1">
      <alignment horizontal="center" vertical="center"/>
      <protection locked="0"/>
    </xf>
    <xf numFmtId="0" fontId="0" fillId="52" borderId="44" xfId="0" applyNumberFormat="1" applyFill="1" applyBorder="1" applyAlignment="1" applyProtection="1">
      <alignment horizontal="center" vertical="center"/>
      <protection locked="0"/>
    </xf>
    <xf numFmtId="0" fontId="0" fillId="53" borderId="57" xfId="0" applyNumberFormat="1" applyFill="1" applyBorder="1" applyAlignment="1" applyProtection="1">
      <alignment horizontal="center" vertical="center"/>
      <protection locked="0"/>
    </xf>
    <xf numFmtId="0" fontId="0" fillId="53" borderId="0" xfId="0" applyNumberFormat="1" applyFill="1" applyBorder="1" applyAlignment="1" applyProtection="1">
      <alignment horizontal="center" vertical="center"/>
      <protection locked="0"/>
    </xf>
    <xf numFmtId="0" fontId="0" fillId="53" borderId="44" xfId="0" applyNumberFormat="1" applyFill="1" applyBorder="1" applyAlignment="1" applyProtection="1">
      <alignment horizontal="center" vertical="center"/>
      <protection locked="0"/>
    </xf>
    <xf numFmtId="0" fontId="0" fillId="14" borderId="57" xfId="0" applyNumberFormat="1" applyFill="1" applyBorder="1" applyAlignment="1" applyProtection="1">
      <alignment horizontal="center" vertical="center"/>
      <protection locked="0"/>
    </xf>
    <xf numFmtId="0" fontId="0" fillId="14" borderId="0" xfId="0" applyNumberFormat="1" applyFill="1" applyBorder="1" applyAlignment="1" applyProtection="1">
      <alignment horizontal="center" vertical="center"/>
      <protection locked="0"/>
    </xf>
    <xf numFmtId="0" fontId="0" fillId="14" borderId="44" xfId="0" applyNumberFormat="1" applyFill="1" applyBorder="1" applyAlignment="1" applyProtection="1">
      <alignment horizontal="center" vertical="center"/>
      <protection locked="0"/>
    </xf>
    <xf numFmtId="0" fontId="0" fillId="6" borderId="0" xfId="0" applyNumberFormat="1" applyFill="1" applyAlignment="1" applyProtection="1">
      <alignment horizontal="center" vertical="center"/>
      <protection locked="0"/>
    </xf>
    <xf numFmtId="0" fontId="0" fillId="6" borderId="7" xfId="0" applyNumberFormat="1" applyFill="1" applyBorder="1" applyAlignment="1" applyProtection="1">
      <alignment horizontal="center" vertical="center"/>
      <protection locked="0"/>
    </xf>
    <xf numFmtId="0" fontId="8" fillId="6" borderId="0" xfId="0" applyNumberFormat="1" applyFont="1" applyFill="1" applyAlignment="1" applyProtection="1">
      <alignment horizontal="center" vertical="center"/>
      <protection locked="0"/>
    </xf>
    <xf numFmtId="0" fontId="0" fillId="0" borderId="7" xfId="0" applyNumberFormat="1" applyBorder="1" applyAlignment="1" applyProtection="1">
      <alignment horizontal="center" vertical="center"/>
      <protection locked="0"/>
    </xf>
    <xf numFmtId="0" fontId="8" fillId="0" borderId="0" xfId="0" applyNumberFormat="1" applyFont="1" applyAlignment="1" applyProtection="1">
      <alignment horizontal="center" vertical="center"/>
      <protection locked="0"/>
    </xf>
    <xf numFmtId="0" fontId="0" fillId="0" borderId="6" xfId="0" applyNumberFormat="1" applyBorder="1" applyAlignment="1" applyProtection="1">
      <alignment horizontal="center" vertical="center"/>
      <protection locked="0"/>
    </xf>
    <xf numFmtId="0" fontId="8" fillId="13" borderId="0" xfId="0" applyNumberFormat="1" applyFont="1" applyFill="1" applyAlignment="1" applyProtection="1">
      <alignment horizontal="center" vertical="center"/>
      <protection locked="0"/>
    </xf>
    <xf numFmtId="0" fontId="8" fillId="0" borderId="0" xfId="0" applyNumberFormat="1" applyFont="1" applyAlignment="1" applyProtection="1">
      <alignment horizontal="center" vertical="center"/>
      <protection hidden="1"/>
    </xf>
    <xf numFmtId="0" fontId="27" fillId="5" borderId="57" xfId="0" applyNumberFormat="1" applyFont="1" applyFill="1" applyBorder="1" applyAlignment="1" applyProtection="1">
      <alignment horizontal="center" vertical="center"/>
      <protection hidden="1"/>
    </xf>
    <xf numFmtId="0" fontId="27" fillId="4" borderId="57" xfId="0" applyNumberFormat="1" applyFont="1" applyFill="1" applyBorder="1" applyAlignment="1" applyProtection="1">
      <alignment horizontal="center" vertical="center"/>
      <protection hidden="1"/>
    </xf>
    <xf numFmtId="0" fontId="27" fillId="3" borderId="57" xfId="0" applyNumberFormat="1" applyFont="1" applyFill="1" applyBorder="1" applyAlignment="1" applyProtection="1">
      <alignment horizontal="center" vertical="center"/>
      <protection hidden="1"/>
    </xf>
    <xf numFmtId="0" fontId="27" fillId="6" borderId="57" xfId="0" applyNumberFormat="1" applyFont="1" applyFill="1" applyBorder="1" applyAlignment="1" applyProtection="1">
      <alignment horizontal="center" vertical="center"/>
      <protection hidden="1"/>
    </xf>
    <xf numFmtId="0" fontId="27" fillId="15" borderId="57" xfId="0" applyNumberFormat="1" applyFont="1" applyFill="1" applyBorder="1" applyAlignment="1" applyProtection="1">
      <alignment horizontal="center" vertical="center"/>
      <protection hidden="1"/>
    </xf>
    <xf numFmtId="0" fontId="27" fillId="17" borderId="57" xfId="0" applyNumberFormat="1" applyFont="1" applyFill="1" applyBorder="1" applyAlignment="1" applyProtection="1">
      <alignment horizontal="center" vertical="center"/>
      <protection hidden="1"/>
    </xf>
    <xf numFmtId="0" fontId="27" fillId="12" borderId="57" xfId="0" applyNumberFormat="1" applyFont="1" applyFill="1" applyBorder="1" applyAlignment="1" applyProtection="1">
      <alignment horizontal="center" vertical="center"/>
      <protection hidden="1"/>
    </xf>
    <xf numFmtId="0" fontId="27" fillId="18" borderId="57" xfId="0" applyNumberFormat="1" applyFont="1" applyFill="1" applyBorder="1" applyAlignment="1" applyProtection="1">
      <alignment horizontal="center" vertical="center"/>
      <protection hidden="1"/>
    </xf>
    <xf numFmtId="0" fontId="27" fillId="19" borderId="57" xfId="0" applyNumberFormat="1" applyFont="1" applyFill="1" applyBorder="1" applyAlignment="1" applyProtection="1">
      <alignment horizontal="center" vertical="center"/>
      <protection hidden="1"/>
    </xf>
    <xf numFmtId="0" fontId="27" fillId="19" borderId="22" xfId="0" applyNumberFormat="1" applyFont="1" applyFill="1" applyBorder="1" applyAlignment="1" applyProtection="1">
      <alignment horizontal="center" vertical="center"/>
      <protection hidden="1"/>
    </xf>
    <xf numFmtId="0" fontId="27" fillId="5" borderId="0" xfId="0" applyNumberFormat="1" applyFont="1" applyFill="1" applyBorder="1" applyAlignment="1" applyProtection="1">
      <alignment horizontal="center" vertical="center"/>
      <protection hidden="1"/>
    </xf>
    <xf numFmtId="0" fontId="27" fillId="4" borderId="0" xfId="0" applyNumberFormat="1" applyFont="1" applyFill="1" applyBorder="1" applyAlignment="1" applyProtection="1">
      <alignment horizontal="center" vertical="center"/>
      <protection hidden="1"/>
    </xf>
    <xf numFmtId="0" fontId="27" fillId="3" borderId="0" xfId="0" applyNumberFormat="1" applyFont="1" applyFill="1" applyBorder="1" applyAlignment="1" applyProtection="1">
      <alignment horizontal="center" vertical="center"/>
      <protection hidden="1"/>
    </xf>
    <xf numFmtId="0" fontId="27" fillId="6" borderId="0" xfId="0" applyNumberFormat="1" applyFont="1" applyFill="1" applyBorder="1" applyAlignment="1" applyProtection="1">
      <alignment horizontal="center" vertical="center"/>
      <protection hidden="1"/>
    </xf>
    <xf numFmtId="0" fontId="27" fillId="15" borderId="0" xfId="0" applyNumberFormat="1" applyFont="1" applyFill="1" applyBorder="1" applyAlignment="1" applyProtection="1">
      <alignment horizontal="center" vertical="center"/>
      <protection hidden="1"/>
    </xf>
    <xf numFmtId="0" fontId="27" fillId="17" borderId="0" xfId="0" applyNumberFormat="1" applyFont="1" applyFill="1" applyBorder="1" applyAlignment="1" applyProtection="1">
      <alignment horizontal="center" vertical="center"/>
      <protection hidden="1"/>
    </xf>
    <xf numFmtId="0" fontId="27" fillId="12" borderId="0" xfId="0" applyNumberFormat="1" applyFont="1" applyFill="1" applyBorder="1" applyAlignment="1" applyProtection="1">
      <alignment horizontal="center" vertical="center"/>
      <protection hidden="1"/>
    </xf>
    <xf numFmtId="0" fontId="27" fillId="18" borderId="0" xfId="0" applyNumberFormat="1" applyFont="1" applyFill="1" applyBorder="1" applyAlignment="1" applyProtection="1">
      <alignment horizontal="center" vertical="center"/>
      <protection hidden="1"/>
    </xf>
    <xf numFmtId="0" fontId="27" fillId="19" borderId="0" xfId="0" applyNumberFormat="1" applyFont="1" applyFill="1" applyBorder="1" applyAlignment="1" applyProtection="1">
      <alignment horizontal="center" vertical="center"/>
      <protection hidden="1"/>
    </xf>
    <xf numFmtId="0" fontId="27" fillId="19" borderId="49" xfId="0" applyNumberFormat="1" applyFont="1" applyFill="1" applyBorder="1" applyAlignment="1" applyProtection="1">
      <alignment horizontal="center" vertical="center"/>
      <protection hidden="1"/>
    </xf>
    <xf numFmtId="0" fontId="8" fillId="21" borderId="0" xfId="0" applyNumberFormat="1" applyFont="1" applyFill="1" applyBorder="1" applyAlignment="1" applyProtection="1">
      <alignment horizontal="center" vertical="center"/>
      <protection hidden="1"/>
    </xf>
    <xf numFmtId="0" fontId="8" fillId="10" borderId="44" xfId="0" applyNumberFormat="1" applyFont="1" applyFill="1" applyBorder="1" applyAlignment="1" applyProtection="1">
      <alignment horizontal="center" vertical="center"/>
      <protection hidden="1"/>
    </xf>
    <xf numFmtId="0" fontId="8" fillId="21" borderId="44" xfId="0" applyNumberFormat="1" applyFont="1" applyFill="1" applyBorder="1" applyAlignment="1" applyProtection="1">
      <alignment horizontal="center" vertical="center"/>
      <protection hidden="1"/>
    </xf>
    <xf numFmtId="0" fontId="8" fillId="21" borderId="25" xfId="0" applyNumberFormat="1" applyFont="1" applyFill="1" applyBorder="1" applyAlignment="1" applyProtection="1">
      <alignment horizontal="center" vertical="center"/>
      <protection hidden="1"/>
    </xf>
    <xf numFmtId="0" fontId="8" fillId="16" borderId="59" xfId="0" applyNumberFormat="1" applyFont="1" applyFill="1" applyBorder="1" applyAlignment="1" applyProtection="1">
      <alignment horizontal="center" vertical="center"/>
      <protection hidden="1"/>
    </xf>
    <xf numFmtId="0" fontId="8" fillId="11" borderId="44" xfId="0" applyNumberFormat="1" applyFont="1" applyFill="1" applyBorder="1" applyAlignment="1" applyProtection="1">
      <alignment horizontal="center" vertical="center"/>
      <protection hidden="1"/>
    </xf>
    <xf numFmtId="0" fontId="8" fillId="9" borderId="44" xfId="0" applyNumberFormat="1" applyFont="1" applyFill="1" applyBorder="1" applyAlignment="1" applyProtection="1">
      <alignment horizontal="center" vertical="center"/>
      <protection hidden="1"/>
    </xf>
    <xf numFmtId="0" fontId="8" fillId="7" borderId="0" xfId="0" applyNumberFormat="1" applyFont="1" applyFill="1" applyBorder="1" applyAlignment="1" applyProtection="1">
      <alignment horizontal="center" vertical="center"/>
      <protection hidden="1"/>
    </xf>
    <xf numFmtId="0" fontId="8" fillId="15" borderId="44" xfId="0" applyNumberFormat="1" applyFont="1" applyFill="1" applyBorder="1" applyAlignment="1" applyProtection="1">
      <alignment horizontal="center" vertical="center"/>
      <protection hidden="1"/>
    </xf>
    <xf numFmtId="0" fontId="8" fillId="2" borderId="44" xfId="0" applyNumberFormat="1" applyFont="1" applyFill="1" applyBorder="1" applyAlignment="1" applyProtection="1">
      <alignment horizontal="center" vertical="center"/>
      <protection hidden="1"/>
    </xf>
    <xf numFmtId="0" fontId="8" fillId="18" borderId="44" xfId="0" applyNumberFormat="1" applyFont="1" applyFill="1" applyBorder="1" applyAlignment="1" applyProtection="1">
      <alignment horizontal="center" vertical="center"/>
      <protection hidden="1"/>
    </xf>
    <xf numFmtId="0" fontId="8" fillId="6" borderId="44" xfId="0" applyNumberFormat="1" applyFont="1" applyFill="1" applyBorder="1" applyAlignment="1" applyProtection="1">
      <alignment horizontal="center" vertical="center"/>
      <protection hidden="1"/>
    </xf>
    <xf numFmtId="0" fontId="8" fillId="21" borderId="57" xfId="0" applyNumberFormat="1" applyFont="1" applyFill="1" applyBorder="1" applyAlignment="1" applyProtection="1">
      <alignment horizontal="center" vertical="center"/>
      <protection hidden="1"/>
    </xf>
    <xf numFmtId="0" fontId="8" fillId="20" borderId="44" xfId="0" applyNumberFormat="1" applyFont="1" applyFill="1" applyBorder="1" applyAlignment="1" applyProtection="1">
      <alignment horizontal="center" vertical="center"/>
      <protection hidden="1"/>
    </xf>
    <xf numFmtId="0" fontId="8" fillId="16" borderId="44" xfId="0" applyNumberFormat="1" applyFont="1" applyFill="1" applyBorder="1" applyAlignment="1" applyProtection="1">
      <alignment horizontal="center" vertical="center"/>
      <protection hidden="1"/>
    </xf>
    <xf numFmtId="0" fontId="8" fillId="4" borderId="44" xfId="0" applyNumberFormat="1" applyFont="1" applyFill="1" applyBorder="1" applyAlignment="1" applyProtection="1">
      <alignment horizontal="center" vertical="center"/>
      <protection hidden="1"/>
    </xf>
    <xf numFmtId="0" fontId="8" fillId="3" borderId="44" xfId="0" applyNumberFormat="1" applyFont="1" applyFill="1" applyBorder="1" applyAlignment="1" applyProtection="1">
      <alignment horizontal="center" vertical="center"/>
      <protection hidden="1"/>
    </xf>
    <xf numFmtId="0" fontId="8" fillId="22" borderId="44" xfId="0" applyNumberFormat="1" applyFont="1" applyFill="1" applyBorder="1" applyAlignment="1" applyProtection="1">
      <alignment horizontal="center" vertical="center"/>
      <protection hidden="1"/>
    </xf>
    <xf numFmtId="0" fontId="8" fillId="23" borderId="44" xfId="0" applyNumberFormat="1" applyFont="1" applyFill="1" applyBorder="1" applyAlignment="1" applyProtection="1">
      <alignment horizontal="center" vertical="center"/>
      <protection hidden="1"/>
    </xf>
    <xf numFmtId="0" fontId="8" fillId="24" borderId="44" xfId="0" applyNumberFormat="1" applyFont="1" applyFill="1" applyBorder="1" applyAlignment="1" applyProtection="1">
      <alignment horizontal="center" vertical="center"/>
      <protection hidden="1"/>
    </xf>
    <xf numFmtId="0" fontId="8" fillId="25" borderId="44" xfId="0" applyNumberFormat="1" applyFont="1" applyFill="1" applyBorder="1" applyAlignment="1" applyProtection="1">
      <alignment horizontal="center" vertical="center"/>
      <protection hidden="1"/>
    </xf>
    <xf numFmtId="0" fontId="8" fillId="26" borderId="44" xfId="0" applyNumberFormat="1" applyFont="1" applyFill="1" applyBorder="1" applyAlignment="1" applyProtection="1">
      <alignment horizontal="center" vertical="center"/>
      <protection hidden="1"/>
    </xf>
    <xf numFmtId="0" fontId="8" fillId="27" borderId="44" xfId="0" applyNumberFormat="1" applyFont="1" applyFill="1" applyBorder="1" applyAlignment="1" applyProtection="1">
      <alignment horizontal="center" vertical="center"/>
      <protection hidden="1"/>
    </xf>
    <xf numFmtId="0" fontId="8" fillId="28" borderId="44" xfId="0" applyNumberFormat="1" applyFont="1" applyFill="1" applyBorder="1" applyAlignment="1" applyProtection="1">
      <alignment horizontal="center" vertical="center"/>
      <protection hidden="1"/>
    </xf>
    <xf numFmtId="0" fontId="8" fillId="29" borderId="44" xfId="0" applyNumberFormat="1" applyFont="1" applyFill="1" applyBorder="1" applyAlignment="1" applyProtection="1">
      <alignment horizontal="center" vertical="center"/>
      <protection hidden="1"/>
    </xf>
    <xf numFmtId="0" fontId="8" fillId="30" borderId="44" xfId="0" applyNumberFormat="1" applyFont="1" applyFill="1" applyBorder="1" applyAlignment="1" applyProtection="1">
      <alignment horizontal="center" vertical="center"/>
      <protection hidden="1"/>
    </xf>
    <xf numFmtId="0" fontId="8" fillId="31" borderId="44" xfId="0" applyNumberFormat="1" applyFont="1" applyFill="1" applyBorder="1" applyAlignment="1" applyProtection="1">
      <alignment horizontal="center" vertical="center"/>
      <protection hidden="1"/>
    </xf>
    <xf numFmtId="0" fontId="8" fillId="32" borderId="44" xfId="0" applyNumberFormat="1" applyFont="1" applyFill="1" applyBorder="1" applyAlignment="1" applyProtection="1">
      <alignment horizontal="center" vertical="center"/>
      <protection hidden="1"/>
    </xf>
    <xf numFmtId="0" fontId="8" fillId="33" borderId="44" xfId="0" applyNumberFormat="1" applyFont="1" applyFill="1" applyBorder="1" applyAlignment="1" applyProtection="1">
      <alignment horizontal="center" vertical="center"/>
      <protection hidden="1"/>
    </xf>
    <xf numFmtId="0" fontId="8" fillId="34" borderId="44" xfId="0" applyNumberFormat="1" applyFont="1" applyFill="1" applyBorder="1" applyAlignment="1" applyProtection="1">
      <alignment horizontal="center" vertical="center"/>
      <protection hidden="1"/>
    </xf>
    <xf numFmtId="0" fontId="8" fillId="35" borderId="44" xfId="0" applyNumberFormat="1" applyFont="1" applyFill="1" applyBorder="1" applyAlignment="1" applyProtection="1">
      <alignment horizontal="center" vertical="center"/>
      <protection hidden="1"/>
    </xf>
    <xf numFmtId="0" fontId="8" fillId="36" borderId="44" xfId="0" applyNumberFormat="1" applyFont="1" applyFill="1" applyBorder="1" applyAlignment="1" applyProtection="1">
      <alignment horizontal="center" vertical="center"/>
      <protection hidden="1"/>
    </xf>
    <xf numFmtId="0" fontId="8" fillId="37" borderId="44" xfId="0" applyNumberFormat="1" applyFont="1" applyFill="1" applyBorder="1" applyAlignment="1" applyProtection="1">
      <alignment horizontal="center" vertical="center"/>
      <protection hidden="1"/>
    </xf>
    <xf numFmtId="0" fontId="8" fillId="38" borderId="44" xfId="0" applyNumberFormat="1" applyFont="1" applyFill="1" applyBorder="1" applyAlignment="1" applyProtection="1">
      <alignment horizontal="center" vertical="center"/>
      <protection hidden="1"/>
    </xf>
    <xf numFmtId="0" fontId="8" fillId="39" borderId="44" xfId="0" applyNumberFormat="1" applyFont="1" applyFill="1" applyBorder="1" applyAlignment="1" applyProtection="1">
      <alignment horizontal="center" vertical="center"/>
      <protection hidden="1"/>
    </xf>
    <xf numFmtId="0" fontId="8" fillId="40" borderId="44" xfId="0" applyNumberFormat="1" applyFont="1" applyFill="1" applyBorder="1" applyAlignment="1" applyProtection="1">
      <alignment horizontal="center" vertical="center"/>
      <protection hidden="1"/>
    </xf>
    <xf numFmtId="0" fontId="8" fillId="41" borderId="44" xfId="0" applyNumberFormat="1" applyFont="1" applyFill="1" applyBorder="1" applyAlignment="1" applyProtection="1">
      <alignment horizontal="center" vertical="center"/>
      <protection hidden="1"/>
    </xf>
    <xf numFmtId="0" fontId="8" fillId="42" borderId="44" xfId="0" applyNumberFormat="1" applyFont="1" applyFill="1" applyBorder="1" applyAlignment="1" applyProtection="1">
      <alignment horizontal="center" vertical="center"/>
      <protection hidden="1"/>
    </xf>
    <xf numFmtId="0" fontId="8" fillId="43" borderId="44" xfId="0" applyNumberFormat="1" applyFont="1" applyFill="1" applyBorder="1" applyAlignment="1" applyProtection="1">
      <alignment horizontal="center" vertical="center"/>
      <protection hidden="1"/>
    </xf>
    <xf numFmtId="0" fontId="8" fillId="44" borderId="44" xfId="0" applyNumberFormat="1" applyFont="1" applyFill="1" applyBorder="1" applyAlignment="1" applyProtection="1">
      <alignment horizontal="center" vertical="center"/>
      <protection hidden="1"/>
    </xf>
    <xf numFmtId="0" fontId="8" fillId="45" borderId="44" xfId="0" applyNumberFormat="1" applyFont="1" applyFill="1" applyBorder="1" applyAlignment="1" applyProtection="1">
      <alignment horizontal="center" vertical="center"/>
      <protection hidden="1"/>
    </xf>
    <xf numFmtId="0" fontId="8" fillId="46" borderId="44" xfId="0" applyNumberFormat="1" applyFont="1" applyFill="1" applyBorder="1" applyAlignment="1" applyProtection="1">
      <alignment horizontal="center" vertical="center"/>
      <protection hidden="1"/>
    </xf>
    <xf numFmtId="0" fontId="8" fillId="47" borderId="44" xfId="0" applyNumberFormat="1" applyFont="1" applyFill="1" applyBorder="1" applyAlignment="1" applyProtection="1">
      <alignment horizontal="center" vertical="center"/>
      <protection hidden="1"/>
    </xf>
    <xf numFmtId="0" fontId="8" fillId="48" borderId="44" xfId="0" applyNumberFormat="1" applyFont="1" applyFill="1" applyBorder="1" applyAlignment="1" applyProtection="1">
      <alignment horizontal="center" vertical="center"/>
      <protection hidden="1"/>
    </xf>
    <xf numFmtId="0" fontId="8" fillId="49" borderId="44" xfId="0" applyNumberFormat="1" applyFont="1" applyFill="1" applyBorder="1" applyAlignment="1" applyProtection="1">
      <alignment horizontal="center" vertical="center"/>
      <protection hidden="1"/>
    </xf>
    <xf numFmtId="0" fontId="8" fillId="50" borderId="44" xfId="0" applyNumberFormat="1" applyFont="1" applyFill="1" applyBorder="1" applyAlignment="1" applyProtection="1">
      <alignment horizontal="center" vertical="center"/>
      <protection hidden="1"/>
    </xf>
    <xf numFmtId="0" fontId="8" fillId="51" borderId="44" xfId="0" applyNumberFormat="1" applyFont="1" applyFill="1" applyBorder="1" applyAlignment="1" applyProtection="1">
      <alignment horizontal="center" vertical="center"/>
      <protection hidden="1"/>
    </xf>
    <xf numFmtId="0" fontId="8" fillId="52" borderId="44" xfId="0" applyNumberFormat="1" applyFont="1" applyFill="1" applyBorder="1" applyAlignment="1" applyProtection="1">
      <alignment horizontal="center" vertical="center"/>
      <protection hidden="1"/>
    </xf>
    <xf numFmtId="0" fontId="8" fillId="53" borderId="44" xfId="0" applyNumberFormat="1" applyFont="1" applyFill="1" applyBorder="1" applyAlignment="1" applyProtection="1">
      <alignment horizontal="center" vertical="center"/>
      <protection hidden="1"/>
    </xf>
    <xf numFmtId="0" fontId="8" fillId="14" borderId="4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0" fontId="0" fillId="5" borderId="57" xfId="0" applyNumberFormat="1" applyFill="1" applyBorder="1" applyAlignment="1" applyProtection="1">
      <alignment horizontal="center" vertical="center"/>
      <protection hidden="1"/>
    </xf>
    <xf numFmtId="0" fontId="0" fillId="4" borderId="57" xfId="0" applyNumberFormat="1" applyFill="1" applyBorder="1" applyAlignment="1" applyProtection="1">
      <alignment horizontal="center" vertical="center"/>
      <protection hidden="1"/>
    </xf>
    <xf numFmtId="0" fontId="0" fillId="3" borderId="57" xfId="0" applyNumberFormat="1" applyFill="1" applyBorder="1" applyAlignment="1" applyProtection="1">
      <alignment horizontal="center" vertical="center"/>
      <protection hidden="1"/>
    </xf>
    <xf numFmtId="0" fontId="0" fillId="6" borderId="57" xfId="0" applyNumberFormat="1" applyFill="1" applyBorder="1" applyAlignment="1" applyProtection="1">
      <alignment horizontal="center" vertical="center"/>
      <protection hidden="1"/>
    </xf>
    <xf numFmtId="0" fontId="0" fillId="15" borderId="57" xfId="0" applyNumberFormat="1" applyFill="1" applyBorder="1" applyAlignment="1" applyProtection="1">
      <alignment horizontal="center" vertical="center"/>
      <protection hidden="1"/>
    </xf>
    <xf numFmtId="0" fontId="0" fillId="17" borderId="57" xfId="0" applyNumberFormat="1" applyFill="1" applyBorder="1" applyAlignment="1" applyProtection="1">
      <alignment horizontal="center" vertical="center"/>
      <protection hidden="1"/>
    </xf>
    <xf numFmtId="0" fontId="0" fillId="12" borderId="57" xfId="0" applyNumberFormat="1" applyFill="1" applyBorder="1" applyAlignment="1" applyProtection="1">
      <alignment horizontal="center" vertical="center"/>
      <protection hidden="1"/>
    </xf>
    <xf numFmtId="0" fontId="0" fillId="18" borderId="57" xfId="0" applyNumberFormat="1" applyFill="1" applyBorder="1" applyAlignment="1" applyProtection="1">
      <alignment horizontal="center" vertical="center"/>
      <protection hidden="1"/>
    </xf>
    <xf numFmtId="0" fontId="0" fillId="19" borderId="57" xfId="0" applyNumberFormat="1" applyFill="1" applyBorder="1" applyAlignment="1" applyProtection="1">
      <alignment horizontal="center" vertical="center"/>
      <protection hidden="1"/>
    </xf>
    <xf numFmtId="0" fontId="0" fillId="19" borderId="22" xfId="0" applyNumberFormat="1" applyFill="1" applyBorder="1" applyAlignment="1" applyProtection="1">
      <alignment horizontal="center" vertical="center"/>
      <protection hidden="1"/>
    </xf>
    <xf numFmtId="0" fontId="0" fillId="5" borderId="0" xfId="0" applyNumberFormat="1" applyFill="1" applyBorder="1" applyAlignment="1" applyProtection="1">
      <alignment horizontal="center" vertical="center"/>
      <protection hidden="1"/>
    </xf>
    <xf numFmtId="0" fontId="0" fillId="4" borderId="0" xfId="0" applyNumberFormat="1" applyFill="1" applyBorder="1" applyAlignment="1" applyProtection="1">
      <alignment horizontal="center" vertical="center"/>
      <protection hidden="1"/>
    </xf>
    <xf numFmtId="0" fontId="0" fillId="3" borderId="0" xfId="0" applyNumberFormat="1" applyFill="1" applyBorder="1" applyAlignment="1" applyProtection="1">
      <alignment horizontal="center" vertical="center"/>
      <protection hidden="1"/>
    </xf>
    <xf numFmtId="0" fontId="0" fillId="6" borderId="0" xfId="0" applyNumberFormat="1" applyFill="1" applyBorder="1" applyAlignment="1" applyProtection="1">
      <alignment horizontal="center" vertical="center"/>
      <protection hidden="1"/>
    </xf>
    <xf numFmtId="0" fontId="0" fillId="15" borderId="0" xfId="0" applyNumberFormat="1" applyFill="1" applyBorder="1" applyAlignment="1" applyProtection="1">
      <alignment horizontal="center" vertical="center"/>
      <protection hidden="1"/>
    </xf>
    <xf numFmtId="0" fontId="0" fillId="17" borderId="0" xfId="0" applyNumberFormat="1" applyFill="1" applyBorder="1" applyAlignment="1" applyProtection="1">
      <alignment horizontal="center" vertical="center"/>
      <protection hidden="1"/>
    </xf>
    <xf numFmtId="0" fontId="0" fillId="12" borderId="0" xfId="0" applyNumberFormat="1" applyFill="1" applyBorder="1" applyAlignment="1" applyProtection="1">
      <alignment horizontal="center" vertical="center"/>
      <protection hidden="1"/>
    </xf>
    <xf numFmtId="0" fontId="0" fillId="18" borderId="0" xfId="0" applyNumberFormat="1" applyFill="1" applyBorder="1" applyAlignment="1" applyProtection="1">
      <alignment horizontal="center" vertical="center"/>
      <protection hidden="1"/>
    </xf>
    <xf numFmtId="0" fontId="0" fillId="19" borderId="0" xfId="0" applyNumberFormat="1" applyFill="1" applyBorder="1" applyAlignment="1" applyProtection="1">
      <alignment horizontal="center" vertical="center"/>
      <protection hidden="1"/>
    </xf>
    <xf numFmtId="0" fontId="0" fillId="19" borderId="49" xfId="0" applyNumberFormat="1" applyFill="1" applyBorder="1" applyAlignment="1" applyProtection="1">
      <alignment horizontal="center" vertical="center"/>
      <protection hidden="1"/>
    </xf>
    <xf numFmtId="0" fontId="0" fillId="10" borderId="44" xfId="0" applyNumberFormat="1" applyFill="1" applyBorder="1" applyAlignment="1" applyProtection="1">
      <alignment horizontal="center" vertical="center"/>
      <protection hidden="1"/>
    </xf>
    <xf numFmtId="0" fontId="0" fillId="11" borderId="44" xfId="0" applyNumberFormat="1" applyFill="1" applyBorder="1" applyAlignment="1" applyProtection="1">
      <alignment horizontal="center" vertical="center"/>
      <protection hidden="1"/>
    </xf>
    <xf numFmtId="0" fontId="0" fillId="9" borderId="44" xfId="0" applyNumberFormat="1" applyFill="1" applyBorder="1" applyAlignment="1" applyProtection="1">
      <alignment horizontal="center" vertical="center"/>
      <protection hidden="1"/>
    </xf>
    <xf numFmtId="0" fontId="0" fillId="7" borderId="0" xfId="0" applyNumberFormat="1" applyFill="1" applyBorder="1" applyAlignment="1" applyProtection="1">
      <alignment horizontal="center" vertical="center"/>
      <protection hidden="1"/>
    </xf>
    <xf numFmtId="0" fontId="0" fillId="15" borderId="44" xfId="0" applyNumberFormat="1" applyFill="1" applyBorder="1" applyAlignment="1" applyProtection="1">
      <alignment horizontal="center" vertical="center"/>
      <protection hidden="1"/>
    </xf>
    <xf numFmtId="0" fontId="0" fillId="2" borderId="44" xfId="0" applyNumberFormat="1" applyFill="1" applyBorder="1" applyAlignment="1" applyProtection="1">
      <alignment horizontal="center" vertical="center"/>
      <protection hidden="1"/>
    </xf>
    <xf numFmtId="0" fontId="0" fillId="18" borderId="44" xfId="0" applyNumberFormat="1" applyFill="1" applyBorder="1" applyAlignment="1" applyProtection="1">
      <alignment horizontal="center" vertical="center"/>
      <protection hidden="1"/>
    </xf>
    <xf numFmtId="0" fontId="0" fillId="6" borderId="44" xfId="0" applyNumberFormat="1" applyFill="1" applyBorder="1" applyAlignment="1" applyProtection="1">
      <alignment horizontal="center" vertical="center"/>
      <protection hidden="1"/>
    </xf>
    <xf numFmtId="0" fontId="0" fillId="21" borderId="44" xfId="0" applyNumberFormat="1" applyFill="1" applyBorder="1" applyAlignment="1" applyProtection="1">
      <alignment horizontal="center" vertical="center"/>
      <protection hidden="1"/>
    </xf>
    <xf numFmtId="0" fontId="0" fillId="20" borderId="44" xfId="0" applyNumberFormat="1" applyFill="1" applyBorder="1" applyAlignment="1" applyProtection="1">
      <alignment horizontal="center" vertical="center"/>
      <protection hidden="1"/>
    </xf>
    <xf numFmtId="0" fontId="0" fillId="16" borderId="44" xfId="0" applyNumberFormat="1" applyFill="1" applyBorder="1" applyAlignment="1" applyProtection="1">
      <alignment horizontal="center" vertical="center"/>
      <protection hidden="1"/>
    </xf>
    <xf numFmtId="0" fontId="0" fillId="4" borderId="44" xfId="0" applyNumberFormat="1" applyFill="1" applyBorder="1" applyAlignment="1" applyProtection="1">
      <alignment horizontal="center" vertical="center"/>
      <protection hidden="1"/>
    </xf>
    <xf numFmtId="0" fontId="0" fillId="3" borderId="44" xfId="0" applyNumberFormat="1" applyFill="1" applyBorder="1" applyAlignment="1" applyProtection="1">
      <alignment horizontal="center" vertical="center"/>
      <protection hidden="1"/>
    </xf>
    <xf numFmtId="0" fontId="0" fillId="22" borderId="44" xfId="0" applyNumberFormat="1" applyFill="1" applyBorder="1" applyAlignment="1" applyProtection="1">
      <alignment horizontal="center" vertical="center"/>
      <protection hidden="1"/>
    </xf>
    <xf numFmtId="0" fontId="0" fillId="23" borderId="44" xfId="0" applyNumberFormat="1" applyFill="1" applyBorder="1" applyAlignment="1" applyProtection="1">
      <alignment horizontal="center" vertical="center"/>
      <protection hidden="1"/>
    </xf>
    <xf numFmtId="0" fontId="0" fillId="24" borderId="44" xfId="0" applyNumberFormat="1" applyFill="1" applyBorder="1" applyAlignment="1" applyProtection="1">
      <alignment horizontal="center" vertical="center"/>
      <protection hidden="1"/>
    </xf>
    <xf numFmtId="0" fontId="0" fillId="25" borderId="44" xfId="0" applyNumberFormat="1" applyFill="1" applyBorder="1" applyAlignment="1" applyProtection="1">
      <alignment horizontal="center" vertical="center"/>
      <protection hidden="1"/>
    </xf>
    <xf numFmtId="0" fontId="0" fillId="26" borderId="44" xfId="0" applyNumberFormat="1" applyFill="1" applyBorder="1" applyAlignment="1" applyProtection="1">
      <alignment horizontal="center" vertical="center"/>
      <protection hidden="1"/>
    </xf>
    <xf numFmtId="0" fontId="0" fillId="27" borderId="44" xfId="0" applyNumberFormat="1" applyFill="1" applyBorder="1" applyAlignment="1" applyProtection="1">
      <alignment horizontal="center" vertical="center"/>
      <protection hidden="1"/>
    </xf>
    <xf numFmtId="0" fontId="0" fillId="28" borderId="44" xfId="0" applyNumberFormat="1" applyFill="1" applyBorder="1" applyAlignment="1" applyProtection="1">
      <alignment horizontal="center" vertical="center"/>
      <protection hidden="1"/>
    </xf>
    <xf numFmtId="0" fontId="0" fillId="29" borderId="44" xfId="0" applyNumberFormat="1" applyFill="1" applyBorder="1" applyAlignment="1" applyProtection="1">
      <alignment horizontal="center" vertical="center"/>
      <protection hidden="1"/>
    </xf>
    <xf numFmtId="0" fontId="0" fillId="30" borderId="44" xfId="0" applyNumberFormat="1" applyFill="1" applyBorder="1" applyAlignment="1" applyProtection="1">
      <alignment horizontal="center" vertical="center"/>
      <protection hidden="1"/>
    </xf>
    <xf numFmtId="0" fontId="0" fillId="31" borderId="44" xfId="0" applyNumberFormat="1" applyFill="1" applyBorder="1" applyAlignment="1" applyProtection="1">
      <alignment horizontal="center" vertical="center"/>
      <protection hidden="1"/>
    </xf>
    <xf numFmtId="0" fontId="0" fillId="32" borderId="44" xfId="0" applyNumberFormat="1" applyFill="1" applyBorder="1" applyAlignment="1" applyProtection="1">
      <alignment horizontal="center" vertical="center"/>
      <protection hidden="1"/>
    </xf>
    <xf numFmtId="0" fontId="0" fillId="33" borderId="44" xfId="0" applyNumberFormat="1" applyFill="1" applyBorder="1" applyAlignment="1" applyProtection="1">
      <alignment horizontal="center" vertical="center"/>
      <protection hidden="1"/>
    </xf>
    <xf numFmtId="0" fontId="0" fillId="34" borderId="44" xfId="0" applyNumberFormat="1" applyFill="1" applyBorder="1" applyAlignment="1" applyProtection="1">
      <alignment horizontal="center" vertical="center"/>
      <protection hidden="1"/>
    </xf>
    <xf numFmtId="0" fontId="0" fillId="35" borderId="44" xfId="0" applyNumberFormat="1" applyFill="1" applyBorder="1" applyAlignment="1" applyProtection="1">
      <alignment horizontal="center" vertical="center"/>
      <protection hidden="1"/>
    </xf>
    <xf numFmtId="0" fontId="0" fillId="36" borderId="44" xfId="0" applyNumberFormat="1" applyFill="1" applyBorder="1" applyAlignment="1" applyProtection="1">
      <alignment horizontal="center" vertical="center"/>
      <protection hidden="1"/>
    </xf>
    <xf numFmtId="0" fontId="0" fillId="37" borderId="44" xfId="0" applyNumberFormat="1" applyFill="1" applyBorder="1" applyAlignment="1" applyProtection="1">
      <alignment horizontal="center" vertical="center"/>
      <protection hidden="1"/>
    </xf>
    <xf numFmtId="0" fontId="0" fillId="38" borderId="44" xfId="0" applyNumberFormat="1" applyFill="1" applyBorder="1" applyAlignment="1" applyProtection="1">
      <alignment horizontal="center" vertical="center"/>
      <protection hidden="1"/>
    </xf>
    <xf numFmtId="0" fontId="0" fillId="39" borderId="44" xfId="0" applyNumberFormat="1" applyFill="1" applyBorder="1" applyAlignment="1" applyProtection="1">
      <alignment horizontal="center" vertical="center"/>
      <protection hidden="1"/>
    </xf>
    <xf numFmtId="0" fontId="0" fillId="40" borderId="44" xfId="0" applyNumberFormat="1" applyFill="1" applyBorder="1" applyAlignment="1" applyProtection="1">
      <alignment horizontal="center" vertical="center"/>
      <protection hidden="1"/>
    </xf>
    <xf numFmtId="0" fontId="0" fillId="41" borderId="44" xfId="0" applyNumberFormat="1" applyFill="1" applyBorder="1" applyAlignment="1" applyProtection="1">
      <alignment horizontal="center" vertical="center"/>
      <protection hidden="1"/>
    </xf>
    <xf numFmtId="0" fontId="0" fillId="42" borderId="44" xfId="0" applyNumberFormat="1" applyFill="1" applyBorder="1" applyAlignment="1" applyProtection="1">
      <alignment horizontal="center" vertical="center"/>
      <protection hidden="1"/>
    </xf>
    <xf numFmtId="0" fontId="0" fillId="43" borderId="44" xfId="0" applyNumberFormat="1" applyFill="1" applyBorder="1" applyAlignment="1" applyProtection="1">
      <alignment horizontal="center" vertical="center"/>
      <protection hidden="1"/>
    </xf>
    <xf numFmtId="0" fontId="0" fillId="44" borderId="44" xfId="0" applyNumberFormat="1" applyFill="1" applyBorder="1" applyAlignment="1" applyProtection="1">
      <alignment horizontal="center" vertical="center"/>
      <protection hidden="1"/>
    </xf>
    <xf numFmtId="0" fontId="0" fillId="45" borderId="44" xfId="0" applyNumberFormat="1" applyFill="1" applyBorder="1" applyAlignment="1" applyProtection="1">
      <alignment horizontal="center" vertical="center"/>
      <protection hidden="1"/>
    </xf>
    <xf numFmtId="0" fontId="0" fillId="46" borderId="44" xfId="0" applyNumberFormat="1" applyFill="1" applyBorder="1" applyAlignment="1" applyProtection="1">
      <alignment horizontal="center" vertical="center"/>
      <protection hidden="1"/>
    </xf>
    <xf numFmtId="0" fontId="0" fillId="47" borderId="44" xfId="0" applyNumberFormat="1" applyFill="1" applyBorder="1" applyAlignment="1" applyProtection="1">
      <alignment horizontal="center" vertical="center"/>
      <protection hidden="1"/>
    </xf>
    <xf numFmtId="0" fontId="0" fillId="48" borderId="44" xfId="0" applyNumberFormat="1" applyFill="1" applyBorder="1" applyAlignment="1" applyProtection="1">
      <alignment horizontal="center" vertical="center"/>
      <protection hidden="1"/>
    </xf>
    <xf numFmtId="0" fontId="0" fillId="49" borderId="44" xfId="0" applyNumberFormat="1" applyFill="1" applyBorder="1" applyAlignment="1" applyProtection="1">
      <alignment horizontal="center" vertical="center"/>
      <protection hidden="1"/>
    </xf>
    <xf numFmtId="0" fontId="0" fillId="50" borderId="44" xfId="0" applyNumberFormat="1" applyFill="1" applyBorder="1" applyAlignment="1" applyProtection="1">
      <alignment horizontal="center" vertical="center"/>
      <protection hidden="1"/>
    </xf>
    <xf numFmtId="0" fontId="0" fillId="51" borderId="44" xfId="0" applyNumberFormat="1" applyFill="1" applyBorder="1" applyAlignment="1" applyProtection="1">
      <alignment horizontal="center" vertical="center"/>
      <protection hidden="1"/>
    </xf>
    <xf numFmtId="0" fontId="0" fillId="52" borderId="44" xfId="0" applyNumberFormat="1" applyFill="1" applyBorder="1" applyAlignment="1" applyProtection="1">
      <alignment horizontal="center" vertical="center"/>
      <protection hidden="1"/>
    </xf>
    <xf numFmtId="0" fontId="0" fillId="53" borderId="44" xfId="0" applyNumberFormat="1" applyFill="1" applyBorder="1" applyAlignment="1" applyProtection="1">
      <alignment horizontal="center" vertical="center"/>
      <protection hidden="1"/>
    </xf>
    <xf numFmtId="0" fontId="0" fillId="14" borderId="44" xfId="0" applyNumberForma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horizontal="center" vertical="center"/>
      <protection locked="0"/>
    </xf>
    <xf numFmtId="0" fontId="8" fillId="16" borderId="0" xfId="0" applyNumberFormat="1" applyFont="1" applyFill="1" applyAlignment="1" applyProtection="1">
      <alignment horizontal="center" vertical="center"/>
      <protection locked="0"/>
    </xf>
    <xf numFmtId="0" fontId="8" fillId="16" borderId="58" xfId="0" applyNumberFormat="1" applyFont="1" applyFill="1" applyBorder="1" applyAlignment="1" applyProtection="1">
      <alignment horizontal="center" vertical="center"/>
      <protection locked="0"/>
    </xf>
    <xf numFmtId="0" fontId="8" fillId="0" borderId="58" xfId="0" applyNumberFormat="1" applyFont="1" applyBorder="1" applyAlignment="1" applyProtection="1">
      <alignment horizontal="center" vertical="center"/>
      <protection locked="0"/>
    </xf>
    <xf numFmtId="0" fontId="8" fillId="0" borderId="52" xfId="0" applyNumberFormat="1" applyFont="1" applyBorder="1" applyAlignment="1" applyProtection="1">
      <alignment horizontal="center" vertical="center"/>
      <protection locked="0"/>
    </xf>
    <xf numFmtId="0" fontId="8" fillId="0" borderId="0" xfId="0" applyNumberFormat="1" applyFont="1" applyBorder="1" applyAlignment="1" applyProtection="1">
      <alignment horizontal="center" vertical="center"/>
      <protection locked="0"/>
    </xf>
    <xf numFmtId="0" fontId="8" fillId="0" borderId="59" xfId="0" applyNumberFormat="1" applyFont="1" applyBorder="1" applyAlignment="1" applyProtection="1">
      <alignment horizontal="center" vertical="center"/>
      <protection locked="0"/>
    </xf>
    <xf numFmtId="0" fontId="27" fillId="0" borderId="0" xfId="0" applyNumberFormat="1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" fillId="0" borderId="21" xfId="0" applyNumberFormat="1" applyFont="1" applyBorder="1" applyAlignment="1" applyProtection="1">
      <alignment horizontal="center" vertical="center"/>
    </xf>
    <xf numFmtId="0" fontId="8" fillId="10" borderId="24" xfId="0" applyNumberFormat="1" applyFont="1" applyFill="1" applyBorder="1" applyAlignment="1" applyProtection="1">
      <alignment horizontal="center" vertical="center"/>
    </xf>
    <xf numFmtId="0" fontId="8" fillId="11" borderId="21" xfId="0" applyNumberFormat="1" applyFont="1" applyFill="1" applyBorder="1" applyAlignment="1" applyProtection="1">
      <alignment horizontal="center" vertical="center"/>
    </xf>
    <xf numFmtId="0" fontId="8" fillId="11" borderId="23" xfId="0" applyNumberFormat="1" applyFont="1" applyFill="1" applyBorder="1" applyAlignment="1" applyProtection="1">
      <alignment horizontal="center" vertical="center"/>
    </xf>
    <xf numFmtId="0" fontId="8" fillId="11" borderId="24" xfId="0" applyNumberFormat="1" applyFont="1" applyFill="1" applyBorder="1" applyAlignment="1" applyProtection="1">
      <alignment horizontal="center" vertical="center"/>
    </xf>
    <xf numFmtId="0" fontId="8" fillId="9" borderId="21" xfId="0" applyNumberFormat="1" applyFont="1" applyFill="1" applyBorder="1" applyAlignment="1" applyProtection="1">
      <alignment horizontal="center" vertical="center"/>
    </xf>
    <xf numFmtId="0" fontId="8" fillId="9" borderId="23" xfId="0" applyNumberFormat="1" applyFont="1" applyFill="1" applyBorder="1" applyAlignment="1" applyProtection="1">
      <alignment horizontal="center" vertical="center"/>
    </xf>
    <xf numFmtId="0" fontId="8" fillId="9" borderId="24" xfId="0" applyNumberFormat="1" applyFont="1" applyFill="1" applyBorder="1" applyAlignment="1" applyProtection="1">
      <alignment horizontal="center" vertical="center"/>
    </xf>
    <xf numFmtId="0" fontId="8" fillId="7" borderId="21" xfId="0" applyNumberFormat="1" applyFont="1" applyFill="1" applyBorder="1" applyAlignment="1" applyProtection="1">
      <alignment horizontal="center" vertical="center"/>
    </xf>
    <xf numFmtId="0" fontId="8" fillId="7" borderId="23" xfId="0" applyNumberFormat="1" applyFont="1" applyFill="1" applyBorder="1" applyAlignment="1" applyProtection="1">
      <alignment horizontal="center" vertical="center"/>
    </xf>
    <xf numFmtId="0" fontId="8" fillId="15" borderId="21" xfId="0" applyNumberFormat="1" applyFont="1" applyFill="1" applyBorder="1" applyAlignment="1" applyProtection="1">
      <alignment horizontal="center" vertical="center"/>
    </xf>
    <xf numFmtId="0" fontId="8" fillId="15" borderId="23" xfId="0" applyNumberFormat="1" applyFont="1" applyFill="1" applyBorder="1" applyAlignment="1" applyProtection="1">
      <alignment horizontal="center" vertical="center"/>
    </xf>
    <xf numFmtId="0" fontId="8" fillId="15" borderId="24" xfId="0" applyNumberFormat="1" applyFont="1" applyFill="1" applyBorder="1" applyAlignment="1" applyProtection="1">
      <alignment horizontal="center" vertical="center"/>
    </xf>
    <xf numFmtId="0" fontId="8" fillId="2" borderId="21" xfId="0" applyNumberFormat="1" applyFont="1" applyFill="1" applyBorder="1" applyAlignment="1" applyProtection="1">
      <alignment horizontal="center" vertical="center"/>
    </xf>
    <xf numFmtId="0" fontId="8" fillId="2" borderId="23" xfId="0" applyNumberFormat="1" applyFont="1" applyFill="1" applyBorder="1" applyAlignment="1" applyProtection="1">
      <alignment horizontal="center" vertical="center"/>
    </xf>
    <xf numFmtId="0" fontId="8" fillId="2" borderId="24" xfId="0" applyNumberFormat="1" applyFont="1" applyFill="1" applyBorder="1" applyAlignment="1" applyProtection="1">
      <alignment horizontal="center" vertical="center"/>
    </xf>
    <xf numFmtId="0" fontId="8" fillId="18" borderId="21" xfId="0" applyNumberFormat="1" applyFont="1" applyFill="1" applyBorder="1" applyAlignment="1" applyProtection="1">
      <alignment horizontal="center" vertical="center"/>
    </xf>
    <xf numFmtId="0" fontId="8" fillId="18" borderId="23" xfId="0" applyNumberFormat="1" applyFont="1" applyFill="1" applyBorder="1" applyAlignment="1" applyProtection="1">
      <alignment horizontal="center" vertical="center"/>
    </xf>
    <xf numFmtId="0" fontId="8" fillId="18" borderId="24" xfId="0" applyNumberFormat="1" applyFont="1" applyFill="1" applyBorder="1" applyAlignment="1" applyProtection="1">
      <alignment horizontal="center" vertical="center"/>
    </xf>
    <xf numFmtId="0" fontId="8" fillId="6" borderId="21" xfId="0" applyNumberFormat="1" applyFont="1" applyFill="1" applyBorder="1" applyAlignment="1" applyProtection="1">
      <alignment horizontal="center" vertical="center"/>
    </xf>
    <xf numFmtId="0" fontId="8" fillId="6" borderId="23" xfId="0" applyNumberFormat="1" applyFont="1" applyFill="1" applyBorder="1" applyAlignment="1" applyProtection="1">
      <alignment horizontal="center" vertical="center"/>
    </xf>
    <xf numFmtId="0" fontId="8" fillId="6" borderId="24" xfId="0" applyNumberFormat="1" applyFont="1" applyFill="1" applyBorder="1" applyAlignment="1" applyProtection="1">
      <alignment horizontal="center" vertical="center"/>
    </xf>
    <xf numFmtId="0" fontId="8" fillId="21" borderId="21" xfId="0" applyNumberFormat="1" applyFont="1" applyFill="1" applyBorder="1" applyAlignment="1" applyProtection="1">
      <alignment horizontal="center" vertical="center"/>
    </xf>
    <xf numFmtId="0" fontId="8" fillId="21" borderId="23" xfId="0" applyNumberFormat="1" applyFont="1" applyFill="1" applyBorder="1" applyAlignment="1" applyProtection="1">
      <alignment horizontal="center" vertical="center"/>
    </xf>
    <xf numFmtId="0" fontId="8" fillId="21" borderId="24" xfId="0" applyNumberFormat="1" applyFont="1" applyFill="1" applyBorder="1" applyAlignment="1" applyProtection="1">
      <alignment horizontal="center" vertical="center"/>
    </xf>
    <xf numFmtId="0" fontId="8" fillId="20" borderId="21" xfId="0" applyNumberFormat="1" applyFont="1" applyFill="1" applyBorder="1" applyAlignment="1" applyProtection="1">
      <alignment horizontal="center" vertical="center"/>
    </xf>
    <xf numFmtId="0" fontId="8" fillId="20" borderId="23" xfId="0" applyNumberFormat="1" applyFont="1" applyFill="1" applyBorder="1" applyAlignment="1" applyProtection="1">
      <alignment horizontal="center" vertical="center"/>
    </xf>
    <xf numFmtId="0" fontId="8" fillId="20" borderId="24" xfId="0" applyNumberFormat="1" applyFont="1" applyFill="1" applyBorder="1" applyAlignment="1" applyProtection="1">
      <alignment horizontal="center" vertical="center"/>
    </xf>
    <xf numFmtId="0" fontId="8" fillId="16" borderId="21" xfId="0" applyNumberFormat="1" applyFont="1" applyFill="1" applyBorder="1" applyAlignment="1" applyProtection="1">
      <alignment horizontal="center" vertical="center"/>
    </xf>
    <xf numFmtId="0" fontId="8" fillId="16" borderId="23" xfId="0" applyNumberFormat="1" applyFont="1" applyFill="1" applyBorder="1" applyAlignment="1" applyProtection="1">
      <alignment horizontal="center" vertical="center"/>
    </xf>
    <xf numFmtId="0" fontId="8" fillId="16" borderId="24" xfId="0" applyNumberFormat="1" applyFont="1" applyFill="1" applyBorder="1" applyAlignment="1" applyProtection="1">
      <alignment horizontal="center" vertical="center"/>
    </xf>
    <xf numFmtId="0" fontId="8" fillId="4" borderId="21" xfId="0" applyNumberFormat="1" applyFont="1" applyFill="1" applyBorder="1" applyAlignment="1" applyProtection="1">
      <alignment horizontal="center" vertical="center"/>
    </xf>
    <xf numFmtId="0" fontId="8" fillId="4" borderId="23" xfId="0" applyNumberFormat="1" applyFont="1" applyFill="1" applyBorder="1" applyAlignment="1" applyProtection="1">
      <alignment horizontal="center" vertical="center"/>
    </xf>
    <xf numFmtId="0" fontId="8" fillId="4" borderId="24" xfId="0" applyNumberFormat="1" applyFont="1" applyFill="1" applyBorder="1" applyAlignment="1" applyProtection="1">
      <alignment horizontal="center" vertical="center"/>
    </xf>
    <xf numFmtId="0" fontId="8" fillId="3" borderId="21" xfId="0" applyNumberFormat="1" applyFont="1" applyFill="1" applyBorder="1" applyAlignment="1" applyProtection="1">
      <alignment horizontal="center" vertical="center"/>
    </xf>
    <xf numFmtId="0" fontId="8" fillId="3" borderId="23" xfId="0" applyNumberFormat="1" applyFont="1" applyFill="1" applyBorder="1" applyAlignment="1" applyProtection="1">
      <alignment horizontal="center" vertical="center"/>
    </xf>
    <xf numFmtId="0" fontId="8" fillId="3" borderId="24" xfId="0" applyNumberFormat="1" applyFont="1" applyFill="1" applyBorder="1" applyAlignment="1" applyProtection="1">
      <alignment horizontal="center" vertical="center"/>
    </xf>
    <xf numFmtId="0" fontId="8" fillId="22" borderId="21" xfId="0" applyNumberFormat="1" applyFont="1" applyFill="1" applyBorder="1" applyAlignment="1" applyProtection="1">
      <alignment horizontal="center" vertical="center"/>
    </xf>
    <xf numFmtId="0" fontId="8" fillId="22" borderId="23" xfId="0" applyNumberFormat="1" applyFont="1" applyFill="1" applyBorder="1" applyAlignment="1" applyProtection="1">
      <alignment horizontal="center" vertical="center"/>
    </xf>
    <xf numFmtId="0" fontId="8" fillId="22" borderId="24" xfId="0" applyNumberFormat="1" applyFont="1" applyFill="1" applyBorder="1" applyAlignment="1" applyProtection="1">
      <alignment horizontal="center" vertical="center"/>
    </xf>
    <xf numFmtId="0" fontId="8" fillId="23" borderId="21" xfId="0" applyNumberFormat="1" applyFont="1" applyFill="1" applyBorder="1" applyAlignment="1" applyProtection="1">
      <alignment horizontal="center" vertical="center"/>
    </xf>
    <xf numFmtId="0" fontId="8" fillId="23" borderId="23" xfId="0" applyNumberFormat="1" applyFont="1" applyFill="1" applyBorder="1" applyAlignment="1" applyProtection="1">
      <alignment horizontal="center" vertical="center"/>
    </xf>
    <xf numFmtId="0" fontId="8" fillId="23" borderId="24" xfId="0" applyNumberFormat="1" applyFont="1" applyFill="1" applyBorder="1" applyAlignment="1" applyProtection="1">
      <alignment horizontal="center" vertical="center"/>
    </xf>
    <xf numFmtId="0" fontId="8" fillId="24" borderId="21" xfId="0" applyNumberFormat="1" applyFont="1" applyFill="1" applyBorder="1" applyAlignment="1" applyProtection="1">
      <alignment horizontal="center" vertical="center"/>
    </xf>
    <xf numFmtId="0" fontId="8" fillId="24" borderId="23" xfId="0" applyNumberFormat="1" applyFont="1" applyFill="1" applyBorder="1" applyAlignment="1" applyProtection="1">
      <alignment horizontal="center" vertical="center"/>
    </xf>
    <xf numFmtId="0" fontId="8" fillId="24" borderId="24" xfId="0" applyNumberFormat="1" applyFont="1" applyFill="1" applyBorder="1" applyAlignment="1" applyProtection="1">
      <alignment horizontal="center" vertical="center"/>
    </xf>
    <xf numFmtId="0" fontId="8" fillId="25" borderId="21" xfId="0" applyNumberFormat="1" applyFont="1" applyFill="1" applyBorder="1" applyAlignment="1" applyProtection="1">
      <alignment horizontal="center" vertical="center"/>
    </xf>
    <xf numFmtId="0" fontId="8" fillId="25" borderId="23" xfId="0" applyNumberFormat="1" applyFont="1" applyFill="1" applyBorder="1" applyAlignment="1" applyProtection="1">
      <alignment horizontal="center" vertical="center"/>
    </xf>
    <xf numFmtId="0" fontId="8" fillId="25" borderId="24" xfId="0" applyNumberFormat="1" applyFont="1" applyFill="1" applyBorder="1" applyAlignment="1" applyProtection="1">
      <alignment horizontal="center" vertical="center"/>
    </xf>
    <xf numFmtId="0" fontId="8" fillId="26" borderId="21" xfId="0" applyNumberFormat="1" applyFont="1" applyFill="1" applyBorder="1" applyAlignment="1" applyProtection="1">
      <alignment horizontal="center" vertical="center"/>
    </xf>
    <xf numFmtId="0" fontId="8" fillId="26" borderId="23" xfId="0" applyNumberFormat="1" applyFont="1" applyFill="1" applyBorder="1" applyAlignment="1" applyProtection="1">
      <alignment horizontal="center" vertical="center"/>
    </xf>
    <xf numFmtId="0" fontId="8" fillId="26" borderId="24" xfId="0" applyNumberFormat="1" applyFont="1" applyFill="1" applyBorder="1" applyAlignment="1" applyProtection="1">
      <alignment horizontal="center" vertical="center"/>
    </xf>
    <xf numFmtId="0" fontId="8" fillId="27" borderId="21" xfId="0" applyNumberFormat="1" applyFont="1" applyFill="1" applyBorder="1" applyAlignment="1" applyProtection="1">
      <alignment horizontal="center" vertical="center"/>
    </xf>
    <xf numFmtId="0" fontId="8" fillId="27" borderId="23" xfId="0" applyNumberFormat="1" applyFont="1" applyFill="1" applyBorder="1" applyAlignment="1" applyProtection="1">
      <alignment horizontal="center" vertical="center"/>
    </xf>
    <xf numFmtId="0" fontId="8" fillId="27" borderId="24" xfId="0" applyNumberFormat="1" applyFont="1" applyFill="1" applyBorder="1" applyAlignment="1" applyProtection="1">
      <alignment horizontal="center" vertical="center"/>
    </xf>
    <xf numFmtId="0" fontId="8" fillId="28" borderId="21" xfId="0" applyNumberFormat="1" applyFont="1" applyFill="1" applyBorder="1" applyAlignment="1" applyProtection="1">
      <alignment horizontal="center" vertical="center"/>
    </xf>
    <xf numFmtId="0" fontId="8" fillId="28" borderId="23" xfId="0" applyNumberFormat="1" applyFont="1" applyFill="1" applyBorder="1" applyAlignment="1" applyProtection="1">
      <alignment horizontal="center" vertical="center"/>
    </xf>
    <xf numFmtId="0" fontId="8" fillId="28" borderId="24" xfId="0" applyNumberFormat="1" applyFont="1" applyFill="1" applyBorder="1" applyAlignment="1" applyProtection="1">
      <alignment horizontal="center" vertical="center"/>
    </xf>
    <xf numFmtId="0" fontId="8" fillId="29" borderId="21" xfId="0" applyNumberFormat="1" applyFont="1" applyFill="1" applyBorder="1" applyAlignment="1" applyProtection="1">
      <alignment horizontal="center" vertical="center"/>
    </xf>
    <xf numFmtId="0" fontId="8" fillId="29" borderId="23" xfId="0" applyNumberFormat="1" applyFont="1" applyFill="1" applyBorder="1" applyAlignment="1" applyProtection="1">
      <alignment horizontal="center" vertical="center"/>
    </xf>
    <xf numFmtId="0" fontId="8" fillId="29" borderId="24" xfId="0" applyNumberFormat="1" applyFont="1" applyFill="1" applyBorder="1" applyAlignment="1" applyProtection="1">
      <alignment horizontal="center" vertical="center"/>
    </xf>
    <xf numFmtId="0" fontId="8" fillId="30" borderId="21" xfId="0" applyNumberFormat="1" applyFont="1" applyFill="1" applyBorder="1" applyAlignment="1" applyProtection="1">
      <alignment horizontal="center" vertical="center"/>
    </xf>
    <xf numFmtId="0" fontId="8" fillId="30" borderId="23" xfId="0" applyNumberFormat="1" applyFont="1" applyFill="1" applyBorder="1" applyAlignment="1" applyProtection="1">
      <alignment horizontal="center" vertical="center"/>
    </xf>
    <xf numFmtId="0" fontId="8" fillId="30" borderId="24" xfId="0" applyNumberFormat="1" applyFont="1" applyFill="1" applyBorder="1" applyAlignment="1" applyProtection="1">
      <alignment horizontal="center" vertical="center"/>
    </xf>
    <xf numFmtId="0" fontId="8" fillId="31" borderId="21" xfId="0" applyNumberFormat="1" applyFont="1" applyFill="1" applyBorder="1" applyAlignment="1" applyProtection="1">
      <alignment horizontal="center" vertical="center"/>
    </xf>
    <xf numFmtId="0" fontId="8" fillId="31" borderId="23" xfId="0" applyNumberFormat="1" applyFont="1" applyFill="1" applyBorder="1" applyAlignment="1" applyProtection="1">
      <alignment horizontal="center" vertical="center"/>
    </xf>
    <xf numFmtId="0" fontId="8" fillId="31" borderId="24" xfId="0" applyNumberFormat="1" applyFont="1" applyFill="1" applyBorder="1" applyAlignment="1" applyProtection="1">
      <alignment horizontal="center" vertical="center"/>
    </xf>
    <xf numFmtId="0" fontId="8" fillId="32" borderId="21" xfId="0" applyNumberFormat="1" applyFont="1" applyFill="1" applyBorder="1" applyAlignment="1" applyProtection="1">
      <alignment horizontal="center" vertical="center"/>
    </xf>
    <xf numFmtId="0" fontId="8" fillId="32" borderId="23" xfId="0" applyNumberFormat="1" applyFont="1" applyFill="1" applyBorder="1" applyAlignment="1" applyProtection="1">
      <alignment horizontal="center" vertical="center"/>
    </xf>
    <xf numFmtId="0" fontId="8" fillId="32" borderId="24" xfId="0" applyNumberFormat="1" applyFont="1" applyFill="1" applyBorder="1" applyAlignment="1" applyProtection="1">
      <alignment horizontal="center" vertical="center"/>
    </xf>
    <xf numFmtId="0" fontId="8" fillId="33" borderId="21" xfId="0" applyNumberFormat="1" applyFont="1" applyFill="1" applyBorder="1" applyAlignment="1" applyProtection="1">
      <alignment horizontal="center" vertical="center"/>
    </xf>
    <xf numFmtId="0" fontId="8" fillId="33" borderId="23" xfId="0" applyNumberFormat="1" applyFont="1" applyFill="1" applyBorder="1" applyAlignment="1" applyProtection="1">
      <alignment horizontal="center" vertical="center"/>
    </xf>
    <xf numFmtId="0" fontId="8" fillId="33" borderId="24" xfId="0" applyNumberFormat="1" applyFont="1" applyFill="1" applyBorder="1" applyAlignment="1" applyProtection="1">
      <alignment horizontal="center" vertical="center"/>
    </xf>
    <xf numFmtId="0" fontId="8" fillId="34" borderId="21" xfId="0" applyNumberFormat="1" applyFont="1" applyFill="1" applyBorder="1" applyAlignment="1" applyProtection="1">
      <alignment horizontal="center" vertical="center"/>
    </xf>
    <xf numFmtId="0" fontId="8" fillId="34" borderId="23" xfId="0" applyNumberFormat="1" applyFont="1" applyFill="1" applyBorder="1" applyAlignment="1" applyProtection="1">
      <alignment horizontal="center" vertical="center"/>
    </xf>
    <xf numFmtId="0" fontId="8" fillId="34" borderId="24" xfId="0" applyNumberFormat="1" applyFont="1" applyFill="1" applyBorder="1" applyAlignment="1" applyProtection="1">
      <alignment horizontal="center" vertical="center"/>
    </xf>
    <xf numFmtId="0" fontId="8" fillId="35" borderId="21" xfId="0" applyNumberFormat="1" applyFont="1" applyFill="1" applyBorder="1" applyAlignment="1" applyProtection="1">
      <alignment horizontal="center" vertical="center"/>
    </xf>
    <xf numFmtId="0" fontId="8" fillId="35" borderId="23" xfId="0" applyNumberFormat="1" applyFont="1" applyFill="1" applyBorder="1" applyAlignment="1" applyProtection="1">
      <alignment horizontal="center" vertical="center"/>
    </xf>
    <xf numFmtId="0" fontId="8" fillId="35" borderId="24" xfId="0" applyNumberFormat="1" applyFont="1" applyFill="1" applyBorder="1" applyAlignment="1" applyProtection="1">
      <alignment horizontal="center" vertical="center"/>
    </xf>
    <xf numFmtId="0" fontId="8" fillId="36" borderId="21" xfId="0" applyNumberFormat="1" applyFont="1" applyFill="1" applyBorder="1" applyAlignment="1" applyProtection="1">
      <alignment horizontal="center" vertical="center"/>
    </xf>
    <xf numFmtId="0" fontId="8" fillId="36" borderId="23" xfId="0" applyNumberFormat="1" applyFont="1" applyFill="1" applyBorder="1" applyAlignment="1" applyProtection="1">
      <alignment horizontal="center" vertical="center"/>
    </xf>
    <xf numFmtId="0" fontId="8" fillId="36" borderId="24" xfId="0" applyNumberFormat="1" applyFont="1" applyFill="1" applyBorder="1" applyAlignment="1" applyProtection="1">
      <alignment horizontal="center" vertical="center"/>
    </xf>
    <xf numFmtId="0" fontId="8" fillId="37" borderId="21" xfId="0" applyNumberFormat="1" applyFont="1" applyFill="1" applyBorder="1" applyAlignment="1" applyProtection="1">
      <alignment horizontal="center" vertical="center"/>
    </xf>
    <xf numFmtId="0" fontId="8" fillId="37" borderId="23" xfId="0" applyNumberFormat="1" applyFont="1" applyFill="1" applyBorder="1" applyAlignment="1" applyProtection="1">
      <alignment horizontal="center" vertical="center"/>
    </xf>
    <xf numFmtId="0" fontId="8" fillId="37" borderId="24" xfId="0" applyNumberFormat="1" applyFont="1" applyFill="1" applyBorder="1" applyAlignment="1" applyProtection="1">
      <alignment horizontal="center" vertical="center"/>
    </xf>
    <xf numFmtId="0" fontId="8" fillId="38" borderId="21" xfId="0" applyNumberFormat="1" applyFont="1" applyFill="1" applyBorder="1" applyAlignment="1" applyProtection="1">
      <alignment horizontal="center" vertical="center"/>
    </xf>
    <xf numFmtId="0" fontId="8" fillId="38" borderId="23" xfId="0" applyNumberFormat="1" applyFont="1" applyFill="1" applyBorder="1" applyAlignment="1" applyProtection="1">
      <alignment horizontal="center" vertical="center"/>
    </xf>
    <xf numFmtId="0" fontId="8" fillId="38" borderId="24" xfId="0" applyNumberFormat="1" applyFont="1" applyFill="1" applyBorder="1" applyAlignment="1" applyProtection="1">
      <alignment horizontal="center" vertical="center"/>
    </xf>
    <xf numFmtId="0" fontId="8" fillId="39" borderId="21" xfId="0" applyNumberFormat="1" applyFont="1" applyFill="1" applyBorder="1" applyAlignment="1" applyProtection="1">
      <alignment horizontal="center" vertical="center"/>
    </xf>
    <xf numFmtId="0" fontId="8" fillId="39" borderId="23" xfId="0" applyNumberFormat="1" applyFont="1" applyFill="1" applyBorder="1" applyAlignment="1" applyProtection="1">
      <alignment horizontal="center" vertical="center"/>
    </xf>
    <xf numFmtId="0" fontId="8" fillId="39" borderId="24" xfId="0" applyNumberFormat="1" applyFont="1" applyFill="1" applyBorder="1" applyAlignment="1" applyProtection="1">
      <alignment horizontal="center" vertical="center"/>
    </xf>
    <xf numFmtId="0" fontId="8" fillId="40" borderId="21" xfId="0" applyNumberFormat="1" applyFont="1" applyFill="1" applyBorder="1" applyAlignment="1" applyProtection="1">
      <alignment horizontal="center" vertical="center"/>
    </xf>
    <xf numFmtId="0" fontId="8" fillId="40" borderId="23" xfId="0" applyNumberFormat="1" applyFont="1" applyFill="1" applyBorder="1" applyAlignment="1" applyProtection="1">
      <alignment horizontal="center" vertical="center"/>
    </xf>
    <xf numFmtId="0" fontId="8" fillId="40" borderId="24" xfId="0" applyNumberFormat="1" applyFont="1" applyFill="1" applyBorder="1" applyAlignment="1" applyProtection="1">
      <alignment horizontal="center" vertical="center"/>
    </xf>
    <xf numFmtId="0" fontId="8" fillId="41" borderId="21" xfId="0" applyNumberFormat="1" applyFont="1" applyFill="1" applyBorder="1" applyAlignment="1" applyProtection="1">
      <alignment horizontal="center" vertical="center"/>
    </xf>
    <xf numFmtId="0" fontId="8" fillId="41" borderId="23" xfId="0" applyNumberFormat="1" applyFont="1" applyFill="1" applyBorder="1" applyAlignment="1" applyProtection="1">
      <alignment horizontal="center" vertical="center"/>
    </xf>
    <xf numFmtId="0" fontId="8" fillId="41" borderId="24" xfId="0" applyNumberFormat="1" applyFont="1" applyFill="1" applyBorder="1" applyAlignment="1" applyProtection="1">
      <alignment horizontal="center" vertical="center"/>
    </xf>
    <xf numFmtId="0" fontId="8" fillId="42" borderId="21" xfId="0" applyNumberFormat="1" applyFont="1" applyFill="1" applyBorder="1" applyAlignment="1" applyProtection="1">
      <alignment horizontal="center" vertical="center"/>
    </xf>
    <xf numFmtId="0" fontId="8" fillId="42" borderId="23" xfId="0" applyNumberFormat="1" applyFont="1" applyFill="1" applyBorder="1" applyAlignment="1" applyProtection="1">
      <alignment horizontal="center" vertical="center"/>
    </xf>
    <xf numFmtId="0" fontId="8" fillId="42" borderId="24" xfId="0" applyNumberFormat="1" applyFont="1" applyFill="1" applyBorder="1" applyAlignment="1" applyProtection="1">
      <alignment horizontal="center" vertical="center"/>
    </xf>
    <xf numFmtId="0" fontId="8" fillId="43" borderId="21" xfId="0" applyNumberFormat="1" applyFont="1" applyFill="1" applyBorder="1" applyAlignment="1" applyProtection="1">
      <alignment horizontal="center" vertical="center"/>
    </xf>
    <xf numFmtId="0" fontId="8" fillId="43" borderId="23" xfId="0" applyNumberFormat="1" applyFont="1" applyFill="1" applyBorder="1" applyAlignment="1" applyProtection="1">
      <alignment horizontal="center" vertical="center"/>
    </xf>
    <xf numFmtId="0" fontId="8" fillId="43" borderId="24" xfId="0" applyNumberFormat="1" applyFont="1" applyFill="1" applyBorder="1" applyAlignment="1" applyProtection="1">
      <alignment horizontal="center" vertical="center"/>
    </xf>
    <xf numFmtId="0" fontId="8" fillId="44" borderId="21" xfId="0" applyNumberFormat="1" applyFont="1" applyFill="1" applyBorder="1" applyAlignment="1" applyProtection="1">
      <alignment horizontal="center" vertical="center"/>
    </xf>
    <xf numFmtId="0" fontId="8" fillId="44" borderId="23" xfId="0" applyNumberFormat="1" applyFont="1" applyFill="1" applyBorder="1" applyAlignment="1" applyProtection="1">
      <alignment horizontal="center" vertical="center"/>
    </xf>
    <xf numFmtId="0" fontId="8" fillId="44" borderId="24" xfId="0" applyNumberFormat="1" applyFont="1" applyFill="1" applyBorder="1" applyAlignment="1" applyProtection="1">
      <alignment horizontal="center" vertical="center"/>
    </xf>
    <xf numFmtId="0" fontId="8" fillId="45" borderId="21" xfId="0" applyNumberFormat="1" applyFont="1" applyFill="1" applyBorder="1" applyAlignment="1" applyProtection="1">
      <alignment horizontal="center" vertical="center"/>
    </xf>
    <xf numFmtId="0" fontId="8" fillId="45" borderId="23" xfId="0" applyNumberFormat="1" applyFont="1" applyFill="1" applyBorder="1" applyAlignment="1" applyProtection="1">
      <alignment horizontal="center" vertical="center"/>
    </xf>
    <xf numFmtId="0" fontId="8" fillId="45" borderId="24" xfId="0" applyNumberFormat="1" applyFont="1" applyFill="1" applyBorder="1" applyAlignment="1" applyProtection="1">
      <alignment horizontal="center" vertical="center"/>
    </xf>
    <xf numFmtId="0" fontId="8" fillId="46" borderId="21" xfId="0" applyNumberFormat="1" applyFont="1" applyFill="1" applyBorder="1" applyAlignment="1" applyProtection="1">
      <alignment horizontal="center" vertical="center"/>
    </xf>
    <xf numFmtId="0" fontId="8" fillId="46" borderId="23" xfId="0" applyNumberFormat="1" applyFont="1" applyFill="1" applyBorder="1" applyAlignment="1" applyProtection="1">
      <alignment horizontal="center" vertical="center"/>
    </xf>
    <xf numFmtId="0" fontId="8" fillId="46" borderId="24" xfId="0" applyNumberFormat="1" applyFont="1" applyFill="1" applyBorder="1" applyAlignment="1" applyProtection="1">
      <alignment horizontal="center" vertical="center"/>
    </xf>
    <xf numFmtId="0" fontId="8" fillId="47" borderId="21" xfId="0" applyNumberFormat="1" applyFont="1" applyFill="1" applyBorder="1" applyAlignment="1" applyProtection="1">
      <alignment horizontal="center" vertical="center"/>
    </xf>
    <xf numFmtId="0" fontId="8" fillId="47" borderId="23" xfId="0" applyNumberFormat="1" applyFont="1" applyFill="1" applyBorder="1" applyAlignment="1" applyProtection="1">
      <alignment horizontal="center" vertical="center"/>
    </xf>
    <xf numFmtId="0" fontId="8" fillId="47" borderId="24" xfId="0" applyNumberFormat="1" applyFont="1" applyFill="1" applyBorder="1" applyAlignment="1" applyProtection="1">
      <alignment horizontal="center" vertical="center"/>
    </xf>
    <xf numFmtId="0" fontId="8" fillId="48" borderId="21" xfId="0" applyNumberFormat="1" applyFont="1" applyFill="1" applyBorder="1" applyAlignment="1" applyProtection="1">
      <alignment horizontal="center" vertical="center"/>
    </xf>
    <xf numFmtId="0" fontId="8" fillId="48" borderId="23" xfId="0" applyNumberFormat="1" applyFont="1" applyFill="1" applyBorder="1" applyAlignment="1" applyProtection="1">
      <alignment horizontal="center" vertical="center"/>
    </xf>
    <xf numFmtId="0" fontId="8" fillId="48" borderId="24" xfId="0" applyNumberFormat="1" applyFont="1" applyFill="1" applyBorder="1" applyAlignment="1" applyProtection="1">
      <alignment horizontal="center" vertical="center"/>
    </xf>
    <xf numFmtId="0" fontId="8" fillId="49" borderId="21" xfId="0" applyNumberFormat="1" applyFont="1" applyFill="1" applyBorder="1" applyAlignment="1" applyProtection="1">
      <alignment horizontal="center" vertical="center"/>
    </xf>
    <xf numFmtId="0" fontId="8" fillId="49" borderId="23" xfId="0" applyNumberFormat="1" applyFont="1" applyFill="1" applyBorder="1" applyAlignment="1" applyProtection="1">
      <alignment horizontal="center" vertical="center"/>
    </xf>
    <xf numFmtId="0" fontId="8" fillId="49" borderId="24" xfId="0" applyNumberFormat="1" applyFont="1" applyFill="1" applyBorder="1" applyAlignment="1" applyProtection="1">
      <alignment horizontal="center" vertical="center"/>
    </xf>
    <xf numFmtId="0" fontId="8" fillId="50" borderId="21" xfId="0" applyNumberFormat="1" applyFont="1" applyFill="1" applyBorder="1" applyAlignment="1" applyProtection="1">
      <alignment horizontal="center" vertical="center"/>
    </xf>
    <xf numFmtId="0" fontId="8" fillId="50" borderId="23" xfId="0" applyNumberFormat="1" applyFont="1" applyFill="1" applyBorder="1" applyAlignment="1" applyProtection="1">
      <alignment horizontal="center" vertical="center"/>
    </xf>
    <xf numFmtId="0" fontId="8" fillId="50" borderId="24" xfId="0" applyNumberFormat="1" applyFont="1" applyFill="1" applyBorder="1" applyAlignment="1" applyProtection="1">
      <alignment horizontal="center" vertical="center"/>
    </xf>
    <xf numFmtId="0" fontId="8" fillId="51" borderId="21" xfId="0" applyNumberFormat="1" applyFont="1" applyFill="1" applyBorder="1" applyAlignment="1" applyProtection="1">
      <alignment horizontal="center" vertical="center"/>
    </xf>
    <xf numFmtId="0" fontId="8" fillId="51" borderId="23" xfId="0" applyNumberFormat="1" applyFont="1" applyFill="1" applyBorder="1" applyAlignment="1" applyProtection="1">
      <alignment horizontal="center" vertical="center"/>
    </xf>
    <xf numFmtId="0" fontId="8" fillId="51" borderId="24" xfId="0" applyNumberFormat="1" applyFont="1" applyFill="1" applyBorder="1" applyAlignment="1" applyProtection="1">
      <alignment horizontal="center" vertical="center"/>
    </xf>
    <xf numFmtId="0" fontId="8" fillId="52" borderId="21" xfId="0" applyNumberFormat="1" applyFont="1" applyFill="1" applyBorder="1" applyAlignment="1" applyProtection="1">
      <alignment horizontal="center" vertical="center"/>
    </xf>
    <xf numFmtId="0" fontId="8" fillId="52" borderId="23" xfId="0" applyNumberFormat="1" applyFont="1" applyFill="1" applyBorder="1" applyAlignment="1" applyProtection="1">
      <alignment horizontal="center" vertical="center"/>
    </xf>
    <xf numFmtId="0" fontId="8" fillId="52" borderId="24" xfId="0" applyNumberFormat="1" applyFont="1" applyFill="1" applyBorder="1" applyAlignment="1" applyProtection="1">
      <alignment horizontal="center" vertical="center"/>
    </xf>
    <xf numFmtId="0" fontId="8" fillId="53" borderId="21" xfId="0" applyNumberFormat="1" applyFont="1" applyFill="1" applyBorder="1" applyAlignment="1" applyProtection="1">
      <alignment horizontal="center" vertical="center"/>
    </xf>
    <xf numFmtId="0" fontId="8" fillId="53" borderId="23" xfId="0" applyNumberFormat="1" applyFont="1" applyFill="1" applyBorder="1" applyAlignment="1" applyProtection="1">
      <alignment horizontal="center" vertical="center"/>
    </xf>
    <xf numFmtId="0" fontId="8" fillId="53" borderId="24" xfId="0" applyNumberFormat="1" applyFont="1" applyFill="1" applyBorder="1" applyAlignment="1" applyProtection="1">
      <alignment horizontal="center" vertical="center"/>
    </xf>
    <xf numFmtId="0" fontId="8" fillId="14" borderId="21" xfId="0" applyNumberFormat="1" applyFont="1" applyFill="1" applyBorder="1" applyAlignment="1" applyProtection="1">
      <alignment horizontal="center" vertical="center"/>
    </xf>
    <xf numFmtId="0" fontId="8" fillId="14" borderId="23" xfId="0" applyNumberFormat="1" applyFont="1" applyFill="1" applyBorder="1" applyAlignment="1" applyProtection="1">
      <alignment horizontal="center" vertical="center"/>
    </xf>
    <xf numFmtId="0" fontId="8" fillId="14" borderId="24" xfId="0" applyNumberFormat="1" applyFont="1" applyFill="1" applyBorder="1" applyAlignment="1" applyProtection="1">
      <alignment horizontal="center" vertical="center"/>
    </xf>
    <xf numFmtId="0" fontId="0" fillId="0" borderId="24" xfId="0" applyNumberFormat="1" applyBorder="1" applyAlignment="1" applyProtection="1">
      <alignment horizontal="center" vertical="center"/>
    </xf>
    <xf numFmtId="0" fontId="0" fillId="10" borderId="21" xfId="0" applyNumberFormat="1" applyFill="1" applyBorder="1" applyAlignment="1" applyProtection="1">
      <alignment horizontal="center" vertical="center"/>
    </xf>
    <xf numFmtId="0" fontId="0" fillId="10" borderId="23" xfId="0" applyNumberFormat="1" applyFill="1" applyBorder="1" applyAlignment="1" applyProtection="1">
      <alignment horizontal="center" vertical="center"/>
    </xf>
    <xf numFmtId="0" fontId="0" fillId="10" borderId="24" xfId="0" applyNumberFormat="1" applyFill="1" applyBorder="1" applyAlignment="1" applyProtection="1">
      <alignment horizontal="center" vertical="center"/>
    </xf>
    <xf numFmtId="0" fontId="0" fillId="11" borderId="21" xfId="0" applyNumberFormat="1" applyFill="1" applyBorder="1" applyAlignment="1" applyProtection="1">
      <alignment horizontal="center" vertical="center"/>
    </xf>
    <xf numFmtId="0" fontId="0" fillId="11" borderId="23" xfId="0" applyNumberFormat="1" applyFill="1" applyBorder="1" applyAlignment="1" applyProtection="1">
      <alignment horizontal="center" vertical="center"/>
    </xf>
    <xf numFmtId="0" fontId="0" fillId="11" borderId="24" xfId="0" applyNumberFormat="1" applyFill="1" applyBorder="1" applyAlignment="1" applyProtection="1">
      <alignment horizontal="center" vertical="center"/>
    </xf>
    <xf numFmtId="0" fontId="0" fillId="9" borderId="21" xfId="0" applyNumberFormat="1" applyFill="1" applyBorder="1" applyAlignment="1" applyProtection="1">
      <alignment horizontal="center" vertical="center"/>
    </xf>
    <xf numFmtId="0" fontId="0" fillId="9" borderId="23" xfId="0" applyNumberFormat="1" applyFill="1" applyBorder="1" applyAlignment="1" applyProtection="1">
      <alignment horizontal="center" vertical="center"/>
    </xf>
    <xf numFmtId="0" fontId="0" fillId="9" borderId="24" xfId="0" applyNumberFormat="1" applyFill="1" applyBorder="1" applyAlignment="1" applyProtection="1">
      <alignment horizontal="center" vertical="center"/>
    </xf>
    <xf numFmtId="0" fontId="0" fillId="7" borderId="21" xfId="0" applyNumberFormat="1" applyFill="1" applyBorder="1" applyAlignment="1" applyProtection="1">
      <alignment horizontal="center" vertical="center"/>
    </xf>
    <xf numFmtId="0" fontId="0" fillId="7" borderId="23" xfId="0" applyNumberFormat="1" applyFill="1" applyBorder="1" applyAlignment="1" applyProtection="1">
      <alignment horizontal="center" vertical="center"/>
    </xf>
    <xf numFmtId="0" fontId="0" fillId="15" borderId="21" xfId="0" applyNumberFormat="1" applyFill="1" applyBorder="1" applyAlignment="1" applyProtection="1">
      <alignment horizontal="center" vertical="center"/>
    </xf>
    <xf numFmtId="0" fontId="0" fillId="15" borderId="23" xfId="0" applyNumberFormat="1" applyFill="1" applyBorder="1" applyAlignment="1" applyProtection="1">
      <alignment horizontal="center" vertical="center"/>
    </xf>
    <xf numFmtId="0" fontId="0" fillId="15" borderId="24" xfId="0" applyNumberFormat="1" applyFill="1" applyBorder="1" applyAlignment="1" applyProtection="1">
      <alignment horizontal="center" vertical="center"/>
    </xf>
    <xf numFmtId="0" fontId="0" fillId="2" borderId="21" xfId="0" applyNumberFormat="1" applyFill="1" applyBorder="1" applyAlignment="1" applyProtection="1">
      <alignment horizontal="center" vertical="center"/>
    </xf>
    <xf numFmtId="0" fontId="0" fillId="2" borderId="23" xfId="0" applyNumberFormat="1" applyFill="1" applyBorder="1" applyAlignment="1" applyProtection="1">
      <alignment horizontal="center" vertical="center"/>
    </xf>
    <xf numFmtId="0" fontId="0" fillId="2" borderId="24" xfId="0" applyNumberFormat="1" applyFill="1" applyBorder="1" applyAlignment="1" applyProtection="1">
      <alignment horizontal="center" vertical="center"/>
    </xf>
    <xf numFmtId="0" fontId="0" fillId="18" borderId="21" xfId="0" applyNumberFormat="1" applyFill="1" applyBorder="1" applyAlignment="1" applyProtection="1">
      <alignment horizontal="center" vertical="center"/>
    </xf>
    <xf numFmtId="0" fontId="0" fillId="18" borderId="23" xfId="0" applyNumberFormat="1" applyFill="1" applyBorder="1" applyAlignment="1" applyProtection="1">
      <alignment horizontal="center" vertical="center"/>
    </xf>
    <xf numFmtId="0" fontId="0" fillId="18" borderId="24" xfId="0" applyNumberFormat="1" applyFill="1" applyBorder="1" applyAlignment="1" applyProtection="1">
      <alignment horizontal="center" vertical="center"/>
    </xf>
    <xf numFmtId="0" fontId="0" fillId="6" borderId="21" xfId="0" applyNumberFormat="1" applyFill="1" applyBorder="1" applyAlignment="1" applyProtection="1">
      <alignment horizontal="center" vertical="center"/>
    </xf>
    <xf numFmtId="0" fontId="0" fillId="6" borderId="23" xfId="0" applyNumberFormat="1" applyFill="1" applyBorder="1" applyAlignment="1" applyProtection="1">
      <alignment horizontal="center" vertical="center"/>
    </xf>
    <xf numFmtId="0" fontId="0" fillId="6" borderId="24" xfId="0" applyNumberFormat="1" applyFill="1" applyBorder="1" applyAlignment="1" applyProtection="1">
      <alignment horizontal="center" vertical="center"/>
    </xf>
    <xf numFmtId="0" fontId="0" fillId="21" borderId="21" xfId="0" applyNumberFormat="1" applyFill="1" applyBorder="1" applyAlignment="1" applyProtection="1">
      <alignment horizontal="center" vertical="center"/>
    </xf>
    <xf numFmtId="0" fontId="0" fillId="21" borderId="23" xfId="0" applyNumberFormat="1" applyFill="1" applyBorder="1" applyAlignment="1" applyProtection="1">
      <alignment horizontal="center" vertical="center"/>
    </xf>
    <xf numFmtId="0" fontId="0" fillId="21" borderId="24" xfId="0" applyNumberFormat="1" applyFill="1" applyBorder="1" applyAlignment="1" applyProtection="1">
      <alignment horizontal="center" vertical="center"/>
    </xf>
    <xf numFmtId="0" fontId="0" fillId="20" borderId="21" xfId="0" applyNumberFormat="1" applyFill="1" applyBorder="1" applyAlignment="1" applyProtection="1">
      <alignment horizontal="center" vertical="center"/>
    </xf>
    <xf numFmtId="0" fontId="0" fillId="20" borderId="23" xfId="0" applyNumberFormat="1" applyFill="1" applyBorder="1" applyAlignment="1" applyProtection="1">
      <alignment horizontal="center" vertical="center"/>
    </xf>
    <xf numFmtId="0" fontId="0" fillId="20" borderId="24" xfId="0" applyNumberFormat="1" applyFill="1" applyBorder="1" applyAlignment="1" applyProtection="1">
      <alignment horizontal="center" vertical="center"/>
    </xf>
    <xf numFmtId="0" fontId="0" fillId="16" borderId="21" xfId="0" applyNumberFormat="1" applyFill="1" applyBorder="1" applyAlignment="1" applyProtection="1">
      <alignment horizontal="center" vertical="center"/>
    </xf>
    <xf numFmtId="0" fontId="0" fillId="16" borderId="23" xfId="0" applyNumberFormat="1" applyFill="1" applyBorder="1" applyAlignment="1" applyProtection="1">
      <alignment horizontal="center" vertical="center"/>
    </xf>
    <xf numFmtId="0" fontId="0" fillId="16" borderId="24" xfId="0" applyNumberFormat="1" applyFill="1" applyBorder="1" applyAlignment="1" applyProtection="1">
      <alignment horizontal="center" vertical="center"/>
    </xf>
    <xf numFmtId="0" fontId="0" fillId="4" borderId="21" xfId="0" applyNumberFormat="1" applyFill="1" applyBorder="1" applyAlignment="1" applyProtection="1">
      <alignment horizontal="center" vertical="center"/>
    </xf>
    <xf numFmtId="0" fontId="0" fillId="4" borderId="23" xfId="0" applyNumberFormat="1" applyFill="1" applyBorder="1" applyAlignment="1" applyProtection="1">
      <alignment horizontal="center" vertical="center"/>
    </xf>
    <xf numFmtId="0" fontId="0" fillId="4" borderId="24" xfId="0" applyNumberFormat="1" applyFill="1" applyBorder="1" applyAlignment="1" applyProtection="1">
      <alignment horizontal="center" vertical="center"/>
    </xf>
    <xf numFmtId="0" fontId="0" fillId="3" borderId="21" xfId="0" applyNumberFormat="1" applyFill="1" applyBorder="1" applyAlignment="1" applyProtection="1">
      <alignment horizontal="center" vertical="center"/>
    </xf>
    <xf numFmtId="0" fontId="0" fillId="3" borderId="23" xfId="0" applyNumberFormat="1" applyFill="1" applyBorder="1" applyAlignment="1" applyProtection="1">
      <alignment horizontal="center" vertical="center"/>
    </xf>
    <xf numFmtId="0" fontId="0" fillId="3" borderId="24" xfId="0" applyNumberFormat="1" applyFill="1" applyBorder="1" applyAlignment="1" applyProtection="1">
      <alignment horizontal="center" vertical="center"/>
    </xf>
    <xf numFmtId="0" fontId="0" fillId="22" borderId="21" xfId="0" applyNumberFormat="1" applyFill="1" applyBorder="1" applyAlignment="1" applyProtection="1">
      <alignment horizontal="center" vertical="center"/>
    </xf>
    <xf numFmtId="0" fontId="0" fillId="22" borderId="23" xfId="0" applyNumberFormat="1" applyFill="1" applyBorder="1" applyAlignment="1" applyProtection="1">
      <alignment horizontal="center" vertical="center"/>
    </xf>
    <xf numFmtId="0" fontId="0" fillId="22" borderId="24" xfId="0" applyNumberFormat="1" applyFill="1" applyBorder="1" applyAlignment="1" applyProtection="1">
      <alignment horizontal="center" vertical="center"/>
    </xf>
    <xf numFmtId="0" fontId="0" fillId="23" borderId="21" xfId="0" applyNumberFormat="1" applyFill="1" applyBorder="1" applyAlignment="1" applyProtection="1">
      <alignment horizontal="center" vertical="center"/>
    </xf>
    <xf numFmtId="0" fontId="0" fillId="23" borderId="23" xfId="0" applyNumberFormat="1" applyFill="1" applyBorder="1" applyAlignment="1" applyProtection="1">
      <alignment horizontal="center" vertical="center"/>
    </xf>
    <xf numFmtId="0" fontId="0" fillId="23" borderId="24" xfId="0" applyNumberFormat="1" applyFill="1" applyBorder="1" applyAlignment="1" applyProtection="1">
      <alignment horizontal="center" vertical="center"/>
    </xf>
    <xf numFmtId="0" fontId="0" fillId="24" borderId="21" xfId="0" applyNumberFormat="1" applyFill="1" applyBorder="1" applyAlignment="1" applyProtection="1">
      <alignment horizontal="center" vertical="center"/>
    </xf>
    <xf numFmtId="0" fontId="0" fillId="24" borderId="23" xfId="0" applyNumberFormat="1" applyFill="1" applyBorder="1" applyAlignment="1" applyProtection="1">
      <alignment horizontal="center" vertical="center"/>
    </xf>
    <xf numFmtId="0" fontId="0" fillId="24" borderId="24" xfId="0" applyNumberFormat="1" applyFill="1" applyBorder="1" applyAlignment="1" applyProtection="1">
      <alignment horizontal="center" vertical="center"/>
    </xf>
    <xf numFmtId="0" fontId="0" fillId="25" borderId="21" xfId="0" applyNumberFormat="1" applyFill="1" applyBorder="1" applyAlignment="1" applyProtection="1">
      <alignment horizontal="center" vertical="center"/>
    </xf>
    <xf numFmtId="0" fontId="0" fillId="25" borderId="23" xfId="0" applyNumberFormat="1" applyFill="1" applyBorder="1" applyAlignment="1" applyProtection="1">
      <alignment horizontal="center" vertical="center"/>
    </xf>
    <xf numFmtId="0" fontId="0" fillId="25" borderId="24" xfId="0" applyNumberFormat="1" applyFill="1" applyBorder="1" applyAlignment="1" applyProtection="1">
      <alignment horizontal="center" vertical="center"/>
    </xf>
    <xf numFmtId="0" fontId="0" fillId="26" borderId="21" xfId="0" applyNumberFormat="1" applyFill="1" applyBorder="1" applyAlignment="1" applyProtection="1">
      <alignment horizontal="center" vertical="center"/>
    </xf>
    <xf numFmtId="0" fontId="0" fillId="26" borderId="23" xfId="0" applyNumberFormat="1" applyFill="1" applyBorder="1" applyAlignment="1" applyProtection="1">
      <alignment horizontal="center" vertical="center"/>
    </xf>
    <xf numFmtId="0" fontId="0" fillId="26" borderId="24" xfId="0" applyNumberFormat="1" applyFill="1" applyBorder="1" applyAlignment="1" applyProtection="1">
      <alignment horizontal="center" vertical="center"/>
    </xf>
    <xf numFmtId="0" fontId="0" fillId="27" borderId="21" xfId="0" applyNumberFormat="1" applyFill="1" applyBorder="1" applyAlignment="1" applyProtection="1">
      <alignment horizontal="center" vertical="center"/>
    </xf>
    <xf numFmtId="0" fontId="0" fillId="27" borderId="23" xfId="0" applyNumberFormat="1" applyFill="1" applyBorder="1" applyAlignment="1" applyProtection="1">
      <alignment horizontal="center" vertical="center"/>
    </xf>
    <xf numFmtId="0" fontId="0" fillId="27" borderId="24" xfId="0" applyNumberFormat="1" applyFill="1" applyBorder="1" applyAlignment="1" applyProtection="1">
      <alignment horizontal="center" vertical="center"/>
    </xf>
    <xf numFmtId="0" fontId="0" fillId="28" borderId="21" xfId="0" applyNumberFormat="1" applyFill="1" applyBorder="1" applyAlignment="1" applyProtection="1">
      <alignment horizontal="center" vertical="center"/>
    </xf>
    <xf numFmtId="0" fontId="0" fillId="28" borderId="23" xfId="0" applyNumberFormat="1" applyFill="1" applyBorder="1" applyAlignment="1" applyProtection="1">
      <alignment horizontal="center" vertical="center"/>
    </xf>
    <xf numFmtId="0" fontId="0" fillId="28" borderId="24" xfId="0" applyNumberFormat="1" applyFill="1" applyBorder="1" applyAlignment="1" applyProtection="1">
      <alignment horizontal="center" vertical="center"/>
    </xf>
    <xf numFmtId="0" fontId="0" fillId="29" borderId="21" xfId="0" applyNumberFormat="1" applyFill="1" applyBorder="1" applyAlignment="1" applyProtection="1">
      <alignment horizontal="center" vertical="center"/>
    </xf>
    <xf numFmtId="0" fontId="0" fillId="29" borderId="23" xfId="0" applyNumberFormat="1" applyFill="1" applyBorder="1" applyAlignment="1" applyProtection="1">
      <alignment horizontal="center" vertical="center"/>
    </xf>
    <xf numFmtId="0" fontId="0" fillId="29" borderId="24" xfId="0" applyNumberFormat="1" applyFill="1" applyBorder="1" applyAlignment="1" applyProtection="1">
      <alignment horizontal="center" vertical="center"/>
    </xf>
    <xf numFmtId="0" fontId="0" fillId="30" borderId="21" xfId="0" applyNumberFormat="1" applyFill="1" applyBorder="1" applyAlignment="1" applyProtection="1">
      <alignment horizontal="center" vertical="center"/>
    </xf>
    <xf numFmtId="0" fontId="0" fillId="30" borderId="23" xfId="0" applyNumberFormat="1" applyFill="1" applyBorder="1" applyAlignment="1" applyProtection="1">
      <alignment horizontal="center" vertical="center"/>
    </xf>
    <xf numFmtId="0" fontId="0" fillId="30" borderId="24" xfId="0" applyNumberFormat="1" applyFill="1" applyBorder="1" applyAlignment="1" applyProtection="1">
      <alignment horizontal="center" vertical="center"/>
    </xf>
    <xf numFmtId="0" fontId="0" fillId="31" borderId="21" xfId="0" applyNumberFormat="1" applyFill="1" applyBorder="1" applyAlignment="1" applyProtection="1">
      <alignment horizontal="center" vertical="center"/>
    </xf>
    <xf numFmtId="0" fontId="0" fillId="31" borderId="23" xfId="0" applyNumberFormat="1" applyFill="1" applyBorder="1" applyAlignment="1" applyProtection="1">
      <alignment horizontal="center" vertical="center"/>
    </xf>
    <xf numFmtId="0" fontId="0" fillId="31" borderId="24" xfId="0" applyNumberFormat="1" applyFill="1" applyBorder="1" applyAlignment="1" applyProtection="1">
      <alignment horizontal="center" vertical="center"/>
    </xf>
    <xf numFmtId="0" fontId="0" fillId="32" borderId="21" xfId="0" applyNumberFormat="1" applyFill="1" applyBorder="1" applyAlignment="1" applyProtection="1">
      <alignment horizontal="center" vertical="center"/>
    </xf>
    <xf numFmtId="0" fontId="0" fillId="32" borderId="23" xfId="0" applyNumberFormat="1" applyFill="1" applyBorder="1" applyAlignment="1" applyProtection="1">
      <alignment horizontal="center" vertical="center"/>
    </xf>
    <xf numFmtId="0" fontId="0" fillId="32" borderId="24" xfId="0" applyNumberFormat="1" applyFill="1" applyBorder="1" applyAlignment="1" applyProtection="1">
      <alignment horizontal="center" vertical="center"/>
    </xf>
    <xf numFmtId="0" fontId="0" fillId="33" borderId="21" xfId="0" applyNumberFormat="1" applyFill="1" applyBorder="1" applyAlignment="1" applyProtection="1">
      <alignment horizontal="center" vertical="center"/>
    </xf>
    <xf numFmtId="0" fontId="0" fillId="33" borderId="23" xfId="0" applyNumberFormat="1" applyFill="1" applyBorder="1" applyAlignment="1" applyProtection="1">
      <alignment horizontal="center" vertical="center"/>
    </xf>
    <xf numFmtId="0" fontId="0" fillId="33" borderId="24" xfId="0" applyNumberFormat="1" applyFill="1" applyBorder="1" applyAlignment="1" applyProtection="1">
      <alignment horizontal="center" vertical="center"/>
    </xf>
    <xf numFmtId="0" fontId="0" fillId="34" borderId="21" xfId="0" applyNumberFormat="1" applyFill="1" applyBorder="1" applyAlignment="1" applyProtection="1">
      <alignment horizontal="center" vertical="center"/>
    </xf>
    <xf numFmtId="0" fontId="0" fillId="34" borderId="23" xfId="0" applyNumberFormat="1" applyFill="1" applyBorder="1" applyAlignment="1" applyProtection="1">
      <alignment horizontal="center" vertical="center"/>
    </xf>
    <xf numFmtId="0" fontId="0" fillId="34" borderId="24" xfId="0" applyNumberFormat="1" applyFill="1" applyBorder="1" applyAlignment="1" applyProtection="1">
      <alignment horizontal="center" vertical="center"/>
    </xf>
    <xf numFmtId="0" fontId="0" fillId="35" borderId="21" xfId="0" applyNumberFormat="1" applyFill="1" applyBorder="1" applyAlignment="1" applyProtection="1">
      <alignment horizontal="center" vertical="center"/>
    </xf>
    <xf numFmtId="0" fontId="0" fillId="35" borderId="23" xfId="0" applyNumberFormat="1" applyFill="1" applyBorder="1" applyAlignment="1" applyProtection="1">
      <alignment horizontal="center" vertical="center"/>
    </xf>
    <xf numFmtId="0" fontId="0" fillId="35" borderId="24" xfId="0" applyNumberFormat="1" applyFill="1" applyBorder="1" applyAlignment="1" applyProtection="1">
      <alignment horizontal="center" vertical="center"/>
    </xf>
    <xf numFmtId="0" fontId="0" fillId="36" borderId="21" xfId="0" applyNumberFormat="1" applyFill="1" applyBorder="1" applyAlignment="1" applyProtection="1">
      <alignment horizontal="center" vertical="center"/>
    </xf>
    <xf numFmtId="0" fontId="0" fillId="36" borderId="23" xfId="0" applyNumberFormat="1" applyFill="1" applyBorder="1" applyAlignment="1" applyProtection="1">
      <alignment horizontal="center" vertical="center"/>
    </xf>
    <xf numFmtId="0" fontId="0" fillId="36" borderId="24" xfId="0" applyNumberFormat="1" applyFill="1" applyBorder="1" applyAlignment="1" applyProtection="1">
      <alignment horizontal="center" vertical="center"/>
    </xf>
    <xf numFmtId="0" fontId="0" fillId="37" borderId="21" xfId="0" applyNumberFormat="1" applyFill="1" applyBorder="1" applyAlignment="1" applyProtection="1">
      <alignment horizontal="center" vertical="center"/>
    </xf>
    <xf numFmtId="0" fontId="0" fillId="37" borderId="23" xfId="0" applyNumberFormat="1" applyFill="1" applyBorder="1" applyAlignment="1" applyProtection="1">
      <alignment horizontal="center" vertical="center"/>
    </xf>
    <xf numFmtId="0" fontId="0" fillId="37" borderId="24" xfId="0" applyNumberFormat="1" applyFill="1" applyBorder="1" applyAlignment="1" applyProtection="1">
      <alignment horizontal="center" vertical="center"/>
    </xf>
    <xf numFmtId="0" fontId="0" fillId="38" borderId="21" xfId="0" applyNumberFormat="1" applyFill="1" applyBorder="1" applyAlignment="1" applyProtection="1">
      <alignment horizontal="center" vertical="center"/>
    </xf>
    <xf numFmtId="0" fontId="0" fillId="38" borderId="23" xfId="0" applyNumberFormat="1" applyFill="1" applyBorder="1" applyAlignment="1" applyProtection="1">
      <alignment horizontal="center" vertical="center"/>
    </xf>
    <xf numFmtId="0" fontId="0" fillId="38" borderId="24" xfId="0" applyNumberFormat="1" applyFill="1" applyBorder="1" applyAlignment="1" applyProtection="1">
      <alignment horizontal="center" vertical="center"/>
    </xf>
    <xf numFmtId="0" fontId="0" fillId="39" borderId="21" xfId="0" applyNumberFormat="1" applyFill="1" applyBorder="1" applyAlignment="1" applyProtection="1">
      <alignment horizontal="center" vertical="center"/>
    </xf>
    <xf numFmtId="0" fontId="0" fillId="39" borderId="23" xfId="0" applyNumberFormat="1" applyFill="1" applyBorder="1" applyAlignment="1" applyProtection="1">
      <alignment horizontal="center" vertical="center"/>
    </xf>
    <xf numFmtId="0" fontId="0" fillId="39" borderId="24" xfId="0" applyNumberFormat="1" applyFill="1" applyBorder="1" applyAlignment="1" applyProtection="1">
      <alignment horizontal="center" vertical="center"/>
    </xf>
    <xf numFmtId="0" fontId="0" fillId="40" borderId="21" xfId="0" applyNumberFormat="1" applyFill="1" applyBorder="1" applyAlignment="1" applyProtection="1">
      <alignment horizontal="center" vertical="center"/>
    </xf>
    <xf numFmtId="0" fontId="0" fillId="40" borderId="23" xfId="0" applyNumberFormat="1" applyFill="1" applyBorder="1" applyAlignment="1" applyProtection="1">
      <alignment horizontal="center" vertical="center"/>
    </xf>
    <xf numFmtId="0" fontId="0" fillId="40" borderId="24" xfId="0" applyNumberFormat="1" applyFill="1" applyBorder="1" applyAlignment="1" applyProtection="1">
      <alignment horizontal="center" vertical="center"/>
    </xf>
    <xf numFmtId="0" fontId="0" fillId="41" borderId="21" xfId="0" applyNumberFormat="1" applyFill="1" applyBorder="1" applyAlignment="1" applyProtection="1">
      <alignment horizontal="center" vertical="center"/>
    </xf>
    <xf numFmtId="0" fontId="0" fillId="41" borderId="23" xfId="0" applyNumberFormat="1" applyFill="1" applyBorder="1" applyAlignment="1" applyProtection="1">
      <alignment horizontal="center" vertical="center"/>
    </xf>
    <xf numFmtId="0" fontId="0" fillId="41" borderId="24" xfId="0" applyNumberFormat="1" applyFill="1" applyBorder="1" applyAlignment="1" applyProtection="1">
      <alignment horizontal="center" vertical="center"/>
    </xf>
    <xf numFmtId="0" fontId="0" fillId="42" borderId="21" xfId="0" applyNumberFormat="1" applyFill="1" applyBorder="1" applyAlignment="1" applyProtection="1">
      <alignment horizontal="center" vertical="center"/>
    </xf>
    <xf numFmtId="0" fontId="0" fillId="42" borderId="23" xfId="0" applyNumberFormat="1" applyFill="1" applyBorder="1" applyAlignment="1" applyProtection="1">
      <alignment horizontal="center" vertical="center"/>
    </xf>
    <xf numFmtId="0" fontId="0" fillId="42" borderId="24" xfId="0" applyNumberFormat="1" applyFill="1" applyBorder="1" applyAlignment="1" applyProtection="1">
      <alignment horizontal="center" vertical="center"/>
    </xf>
    <xf numFmtId="0" fontId="0" fillId="43" borderId="21" xfId="0" applyNumberFormat="1" applyFill="1" applyBorder="1" applyAlignment="1" applyProtection="1">
      <alignment horizontal="center" vertical="center"/>
    </xf>
    <xf numFmtId="0" fontId="0" fillId="43" borderId="23" xfId="0" applyNumberFormat="1" applyFill="1" applyBorder="1" applyAlignment="1" applyProtection="1">
      <alignment horizontal="center" vertical="center"/>
    </xf>
    <xf numFmtId="0" fontId="0" fillId="43" borderId="24" xfId="0" applyNumberFormat="1" applyFill="1" applyBorder="1" applyAlignment="1" applyProtection="1">
      <alignment horizontal="center" vertical="center"/>
    </xf>
    <xf numFmtId="0" fontId="0" fillId="44" borderId="21" xfId="0" applyNumberFormat="1" applyFill="1" applyBorder="1" applyAlignment="1" applyProtection="1">
      <alignment horizontal="center" vertical="center"/>
    </xf>
    <xf numFmtId="0" fontId="0" fillId="44" borderId="23" xfId="0" applyNumberFormat="1" applyFill="1" applyBorder="1" applyAlignment="1" applyProtection="1">
      <alignment horizontal="center" vertical="center"/>
    </xf>
    <xf numFmtId="0" fontId="0" fillId="44" borderId="24" xfId="0" applyNumberFormat="1" applyFill="1" applyBorder="1" applyAlignment="1" applyProtection="1">
      <alignment horizontal="center" vertical="center"/>
    </xf>
    <xf numFmtId="0" fontId="0" fillId="45" borderId="21" xfId="0" applyNumberFormat="1" applyFill="1" applyBorder="1" applyAlignment="1" applyProtection="1">
      <alignment horizontal="center" vertical="center"/>
    </xf>
    <xf numFmtId="0" fontId="0" fillId="45" borderId="23" xfId="0" applyNumberFormat="1" applyFill="1" applyBorder="1" applyAlignment="1" applyProtection="1">
      <alignment horizontal="center" vertical="center"/>
    </xf>
    <xf numFmtId="0" fontId="0" fillId="45" borderId="24" xfId="0" applyNumberFormat="1" applyFill="1" applyBorder="1" applyAlignment="1" applyProtection="1">
      <alignment horizontal="center" vertical="center"/>
    </xf>
    <xf numFmtId="0" fontId="0" fillId="46" borderId="21" xfId="0" applyNumberFormat="1" applyFill="1" applyBorder="1" applyAlignment="1" applyProtection="1">
      <alignment horizontal="center" vertical="center"/>
    </xf>
    <xf numFmtId="0" fontId="0" fillId="46" borderId="23" xfId="0" applyNumberFormat="1" applyFill="1" applyBorder="1" applyAlignment="1" applyProtection="1">
      <alignment horizontal="center" vertical="center"/>
    </xf>
    <xf numFmtId="0" fontId="0" fillId="46" borderId="24" xfId="0" applyNumberFormat="1" applyFill="1" applyBorder="1" applyAlignment="1" applyProtection="1">
      <alignment horizontal="center" vertical="center"/>
    </xf>
    <xf numFmtId="0" fontId="0" fillId="47" borderId="21" xfId="0" applyNumberFormat="1" applyFill="1" applyBorder="1" applyAlignment="1" applyProtection="1">
      <alignment horizontal="center" vertical="center"/>
    </xf>
    <xf numFmtId="0" fontId="0" fillId="47" borderId="23" xfId="0" applyNumberFormat="1" applyFill="1" applyBorder="1" applyAlignment="1" applyProtection="1">
      <alignment horizontal="center" vertical="center"/>
    </xf>
    <xf numFmtId="0" fontId="0" fillId="47" borderId="24" xfId="0" applyNumberFormat="1" applyFill="1" applyBorder="1" applyAlignment="1" applyProtection="1">
      <alignment horizontal="center" vertical="center"/>
    </xf>
    <xf numFmtId="0" fontId="0" fillId="48" borderId="21" xfId="0" applyNumberFormat="1" applyFill="1" applyBorder="1" applyAlignment="1" applyProtection="1">
      <alignment horizontal="center" vertical="center"/>
    </xf>
    <xf numFmtId="0" fontId="0" fillId="48" borderId="23" xfId="0" applyNumberFormat="1" applyFill="1" applyBorder="1" applyAlignment="1" applyProtection="1">
      <alignment horizontal="center" vertical="center"/>
    </xf>
    <xf numFmtId="0" fontId="0" fillId="48" borderId="24" xfId="0" applyNumberFormat="1" applyFill="1" applyBorder="1" applyAlignment="1" applyProtection="1">
      <alignment horizontal="center" vertical="center"/>
    </xf>
    <xf numFmtId="0" fontId="0" fillId="49" borderId="21" xfId="0" applyNumberFormat="1" applyFill="1" applyBorder="1" applyAlignment="1" applyProtection="1">
      <alignment horizontal="center" vertical="center"/>
    </xf>
    <xf numFmtId="0" fontId="0" fillId="49" borderId="23" xfId="0" applyNumberFormat="1" applyFill="1" applyBorder="1" applyAlignment="1" applyProtection="1">
      <alignment horizontal="center" vertical="center"/>
    </xf>
    <xf numFmtId="0" fontId="0" fillId="49" borderId="24" xfId="0" applyNumberFormat="1" applyFill="1" applyBorder="1" applyAlignment="1" applyProtection="1">
      <alignment horizontal="center" vertical="center"/>
    </xf>
    <xf numFmtId="0" fontId="0" fillId="50" borderId="21" xfId="0" applyNumberFormat="1" applyFill="1" applyBorder="1" applyAlignment="1" applyProtection="1">
      <alignment horizontal="center" vertical="center"/>
    </xf>
    <xf numFmtId="0" fontId="0" fillId="50" borderId="23" xfId="0" applyNumberFormat="1" applyFill="1" applyBorder="1" applyAlignment="1" applyProtection="1">
      <alignment horizontal="center" vertical="center"/>
    </xf>
    <xf numFmtId="0" fontId="0" fillId="50" borderId="24" xfId="0" applyNumberFormat="1" applyFill="1" applyBorder="1" applyAlignment="1" applyProtection="1">
      <alignment horizontal="center" vertical="center"/>
    </xf>
    <xf numFmtId="0" fontId="0" fillId="51" borderId="21" xfId="0" applyNumberFormat="1" applyFill="1" applyBorder="1" applyAlignment="1" applyProtection="1">
      <alignment horizontal="center" vertical="center"/>
    </xf>
    <xf numFmtId="0" fontId="0" fillId="51" borderId="23" xfId="0" applyNumberFormat="1" applyFill="1" applyBorder="1" applyAlignment="1" applyProtection="1">
      <alignment horizontal="center" vertical="center"/>
    </xf>
    <xf numFmtId="0" fontId="0" fillId="51" borderId="24" xfId="0" applyNumberFormat="1" applyFill="1" applyBorder="1" applyAlignment="1" applyProtection="1">
      <alignment horizontal="center" vertical="center"/>
    </xf>
    <xf numFmtId="0" fontId="0" fillId="52" borderId="21" xfId="0" applyNumberFormat="1" applyFill="1" applyBorder="1" applyAlignment="1" applyProtection="1">
      <alignment horizontal="center" vertical="center"/>
    </xf>
    <xf numFmtId="0" fontId="0" fillId="52" borderId="23" xfId="0" applyNumberFormat="1" applyFill="1" applyBorder="1" applyAlignment="1" applyProtection="1">
      <alignment horizontal="center" vertical="center"/>
    </xf>
    <xf numFmtId="0" fontId="0" fillId="52" borderId="24" xfId="0" applyNumberFormat="1" applyFill="1" applyBorder="1" applyAlignment="1" applyProtection="1">
      <alignment horizontal="center" vertical="center"/>
    </xf>
    <xf numFmtId="0" fontId="0" fillId="53" borderId="21" xfId="0" applyNumberFormat="1" applyFill="1" applyBorder="1" applyAlignment="1" applyProtection="1">
      <alignment horizontal="center" vertical="center"/>
    </xf>
    <xf numFmtId="0" fontId="0" fillId="53" borderId="23" xfId="0" applyNumberFormat="1" applyFill="1" applyBorder="1" applyAlignment="1" applyProtection="1">
      <alignment horizontal="center" vertical="center"/>
    </xf>
    <xf numFmtId="0" fontId="0" fillId="53" borderId="24" xfId="0" applyNumberFormat="1" applyFill="1" applyBorder="1" applyAlignment="1" applyProtection="1">
      <alignment horizontal="center" vertical="center"/>
    </xf>
    <xf numFmtId="0" fontId="0" fillId="14" borderId="21" xfId="0" applyNumberFormat="1" applyFill="1" applyBorder="1" applyAlignment="1" applyProtection="1">
      <alignment horizontal="center" vertical="center"/>
    </xf>
    <xf numFmtId="0" fontId="0" fillId="14" borderId="23" xfId="0" applyNumberFormat="1" applyFill="1" applyBorder="1" applyAlignment="1" applyProtection="1">
      <alignment horizontal="center" vertical="center"/>
    </xf>
    <xf numFmtId="0" fontId="0" fillId="14" borderId="24" xfId="0" applyNumberFormat="1" applyFill="1" applyBorder="1" applyAlignment="1" applyProtection="1">
      <alignment horizontal="center" vertical="center"/>
    </xf>
    <xf numFmtId="0" fontId="27" fillId="11" borderId="37" xfId="0" applyNumberFormat="1" applyFont="1" applyFill="1" applyBorder="1" applyAlignment="1" applyProtection="1">
      <alignment horizontal="center" vertical="center"/>
      <protection locked="0"/>
    </xf>
    <xf numFmtId="0" fontId="27" fillId="11" borderId="0" xfId="0" applyNumberFormat="1" applyFont="1" applyFill="1" applyAlignment="1" applyProtection="1">
      <alignment horizontal="center" vertical="center"/>
      <protection locked="0"/>
    </xf>
    <xf numFmtId="0" fontId="27" fillId="11" borderId="34" xfId="0" applyFont="1" applyFill="1" applyBorder="1" applyAlignment="1" applyProtection="1">
      <alignment horizontal="center" vertical="center"/>
      <protection locked="0"/>
    </xf>
    <xf numFmtId="0" fontId="27" fillId="11" borderId="40" xfId="0" applyFont="1" applyFill="1" applyBorder="1" applyAlignment="1" applyProtection="1">
      <alignment horizontal="center" vertical="center"/>
      <protection locked="0"/>
    </xf>
    <xf numFmtId="0" fontId="27" fillId="11" borderId="4" xfId="0" applyFont="1" applyFill="1" applyBorder="1" applyAlignment="1" applyProtection="1">
      <alignment horizontal="center" vertical="center"/>
      <protection locked="0"/>
    </xf>
    <xf numFmtId="0" fontId="27" fillId="11" borderId="2" xfId="0" applyFont="1" applyFill="1" applyBorder="1" applyAlignment="1" applyProtection="1">
      <alignment horizontal="center" vertical="center"/>
      <protection locked="0"/>
    </xf>
    <xf numFmtId="0" fontId="27" fillId="11" borderId="2" xfId="0" applyNumberFormat="1" applyFont="1" applyFill="1" applyBorder="1" applyAlignment="1" applyProtection="1">
      <alignment horizontal="center" vertical="center"/>
      <protection locked="0"/>
    </xf>
    <xf numFmtId="0" fontId="10" fillId="11" borderId="36" xfId="0" applyNumberFormat="1" applyFont="1" applyFill="1" applyBorder="1" applyAlignment="1" applyProtection="1">
      <alignment horizontal="center" vertical="center"/>
      <protection locked="0"/>
    </xf>
    <xf numFmtId="0" fontId="10" fillId="11" borderId="39" xfId="0" applyNumberFormat="1" applyFont="1" applyFill="1" applyBorder="1" applyAlignment="1" applyProtection="1">
      <alignment horizontal="center" vertical="center"/>
      <protection locked="0"/>
    </xf>
    <xf numFmtId="0" fontId="27" fillId="11" borderId="30" xfId="0" applyFont="1" applyFill="1" applyBorder="1" applyAlignment="1" applyProtection="1">
      <alignment horizontal="center" vertical="center"/>
      <protection locked="0"/>
    </xf>
    <xf numFmtId="0" fontId="27" fillId="11" borderId="30" xfId="0" applyNumberFormat="1" applyFont="1" applyFill="1" applyBorder="1" applyAlignment="1" applyProtection="1">
      <alignment horizontal="center" vertical="center"/>
      <protection locked="0"/>
    </xf>
    <xf numFmtId="0" fontId="27" fillId="11" borderId="56" xfId="0" applyFont="1" applyFill="1" applyBorder="1" applyAlignment="1" applyProtection="1">
      <alignment horizontal="center" vertical="center"/>
      <protection locked="0"/>
    </xf>
    <xf numFmtId="0" fontId="27" fillId="11" borderId="37" xfId="0" applyFont="1" applyFill="1" applyBorder="1" applyAlignment="1" applyProtection="1">
      <alignment horizontal="center" vertical="center"/>
      <protection locked="0"/>
    </xf>
    <xf numFmtId="0" fontId="27" fillId="11" borderId="1" xfId="0" applyNumberFormat="1" applyFont="1" applyFill="1" applyBorder="1" applyAlignment="1" applyProtection="1">
      <alignment horizontal="center" vertical="center"/>
      <protection locked="0"/>
    </xf>
    <xf numFmtId="0" fontId="27" fillId="11" borderId="26" xfId="0" applyFont="1" applyFill="1" applyBorder="1" applyAlignment="1" applyProtection="1">
      <alignment horizontal="center" vertical="center"/>
      <protection locked="0"/>
    </xf>
    <xf numFmtId="0" fontId="27" fillId="11" borderId="3" xfId="0" applyNumberFormat="1" applyFont="1" applyFill="1" applyBorder="1" applyAlignment="1" applyProtection="1">
      <alignment horizontal="center" vertical="center"/>
      <protection locked="0"/>
    </xf>
    <xf numFmtId="0" fontId="27" fillId="11" borderId="29" xfId="0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54" borderId="7" xfId="0" applyFont="1" applyFill="1" applyBorder="1" applyAlignment="1">
      <alignment horizontal="center" vertical="center"/>
    </xf>
    <xf numFmtId="0" fontId="8" fillId="54" borderId="12" xfId="0" applyFont="1" applyFill="1" applyBorder="1" applyAlignment="1">
      <alignment horizontal="center" vertical="center"/>
    </xf>
    <xf numFmtId="0" fontId="8" fillId="54" borderId="6" xfId="0" applyFont="1" applyFill="1" applyBorder="1" applyAlignment="1">
      <alignment horizontal="center" vertical="center"/>
    </xf>
    <xf numFmtId="0" fontId="8" fillId="54" borderId="33" xfId="0" applyFont="1" applyFill="1" applyBorder="1" applyAlignment="1">
      <alignment horizontal="center" vertical="center"/>
    </xf>
    <xf numFmtId="0" fontId="8" fillId="54" borderId="5" xfId="0" applyFont="1" applyFill="1" applyBorder="1" applyAlignment="1">
      <alignment horizontal="center" vertical="center"/>
    </xf>
    <xf numFmtId="0" fontId="8" fillId="54" borderId="34" xfId="0" applyFont="1" applyFill="1" applyBorder="1" applyAlignment="1">
      <alignment horizontal="center" vertical="center"/>
    </xf>
    <xf numFmtId="0" fontId="8" fillId="54" borderId="14" xfId="0" applyFont="1" applyFill="1" applyBorder="1" applyAlignment="1">
      <alignment horizontal="center" vertical="center"/>
    </xf>
    <xf numFmtId="0" fontId="8" fillId="54" borderId="35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Fill="1" applyProtection="1"/>
    <xf numFmtId="0" fontId="7" fillId="0" borderId="9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0" fontId="8" fillId="54" borderId="9" xfId="0" applyFont="1" applyFill="1" applyBorder="1" applyAlignment="1" applyProtection="1">
      <alignment horizontal="center" vertical="center"/>
    </xf>
    <xf numFmtId="0" fontId="8" fillId="54" borderId="10" xfId="0" applyFont="1" applyFill="1" applyBorder="1" applyAlignment="1" applyProtection="1">
      <alignment horizontal="center" vertical="center"/>
    </xf>
    <xf numFmtId="0" fontId="8" fillId="54" borderId="7" xfId="0" applyFont="1" applyFill="1" applyBorder="1" applyAlignment="1" applyProtection="1">
      <alignment horizontal="center" vertical="center"/>
    </xf>
    <xf numFmtId="0" fontId="8" fillId="54" borderId="12" xfId="0" applyFont="1" applyFill="1" applyBorder="1" applyAlignment="1" applyProtection="1">
      <alignment horizontal="center" vertical="center"/>
    </xf>
    <xf numFmtId="0" fontId="8" fillId="54" borderId="6" xfId="0" applyFont="1" applyFill="1" applyBorder="1" applyAlignment="1" applyProtection="1">
      <alignment horizontal="center" vertical="center"/>
    </xf>
    <xf numFmtId="0" fontId="8" fillId="54" borderId="33" xfId="0" applyFont="1" applyFill="1" applyBorder="1" applyAlignment="1" applyProtection="1">
      <alignment horizontal="center" vertical="center"/>
    </xf>
    <xf numFmtId="0" fontId="8" fillId="54" borderId="5" xfId="0" applyFont="1" applyFill="1" applyBorder="1" applyAlignment="1" applyProtection="1">
      <alignment horizontal="center" vertical="center"/>
    </xf>
    <xf numFmtId="0" fontId="8" fillId="54" borderId="34" xfId="0" applyFont="1" applyFill="1" applyBorder="1" applyAlignment="1" applyProtection="1">
      <alignment horizontal="center" vertical="center"/>
    </xf>
    <xf numFmtId="0" fontId="8" fillId="54" borderId="14" xfId="0" applyFont="1" applyFill="1" applyBorder="1" applyAlignment="1" applyProtection="1">
      <alignment horizontal="center" vertical="center"/>
    </xf>
    <xf numFmtId="0" fontId="8" fillId="54" borderId="35" xfId="0" applyFont="1" applyFill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33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34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35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14" fontId="1" fillId="0" borderId="0" xfId="0" applyNumberFormat="1" applyFont="1" applyAlignment="1" applyProtection="1">
      <alignment horizontal="center" vertical="center"/>
    </xf>
    <xf numFmtId="22" fontId="9" fillId="0" borderId="0" xfId="0" applyNumberFormat="1" applyFont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8" fillId="0" borderId="0" xfId="0" applyFont="1"/>
    <xf numFmtId="0" fontId="12" fillId="0" borderId="0" xfId="0" applyFont="1"/>
    <xf numFmtId="0" fontId="33" fillId="0" borderId="0" xfId="0" applyFont="1" applyFill="1" applyBorder="1" applyAlignment="1">
      <alignment vertical="center"/>
    </xf>
    <xf numFmtId="0" fontId="35" fillId="0" borderId="0" xfId="0" applyFont="1"/>
    <xf numFmtId="0" fontId="8" fillId="0" borderId="0" xfId="0" applyFont="1" applyFill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54" borderId="10" xfId="0" applyFont="1" applyFill="1" applyBorder="1" applyAlignment="1">
      <alignment horizontal="center" vertical="center"/>
    </xf>
    <xf numFmtId="0" fontId="0" fillId="54" borderId="7" xfId="0" applyFill="1" applyBorder="1" applyAlignment="1">
      <alignment horizontal="center" vertical="center"/>
    </xf>
    <xf numFmtId="0" fontId="0" fillId="54" borderId="12" xfId="0" applyFill="1" applyBorder="1" applyAlignment="1">
      <alignment horizontal="center" vertical="center"/>
    </xf>
    <xf numFmtId="0" fontId="0" fillId="54" borderId="6" xfId="0" applyFont="1" applyFill="1" applyBorder="1" applyAlignment="1">
      <alignment horizontal="center" vertical="center"/>
    </xf>
    <xf numFmtId="0" fontId="0" fillId="54" borderId="33" xfId="0" applyFont="1" applyFill="1" applyBorder="1" applyAlignment="1">
      <alignment horizontal="center" vertical="center"/>
    </xf>
    <xf numFmtId="0" fontId="0" fillId="54" borderId="5" xfId="0" applyFont="1" applyFill="1" applyBorder="1" applyAlignment="1">
      <alignment horizontal="center" vertical="center"/>
    </xf>
    <xf numFmtId="0" fontId="0" fillId="54" borderId="34" xfId="0" applyFont="1" applyFill="1" applyBorder="1" applyAlignment="1">
      <alignment horizontal="center" vertical="center"/>
    </xf>
    <xf numFmtId="0" fontId="0" fillId="54" borderId="7" xfId="0" applyFont="1" applyFill="1" applyBorder="1" applyAlignment="1">
      <alignment horizontal="center" vertical="center"/>
    </xf>
    <xf numFmtId="0" fontId="0" fillId="54" borderId="12" xfId="0" applyFont="1" applyFill="1" applyBorder="1" applyAlignment="1">
      <alignment horizontal="center" vertical="center"/>
    </xf>
    <xf numFmtId="0" fontId="0" fillId="54" borderId="14" xfId="0" applyFont="1" applyFill="1" applyBorder="1" applyAlignment="1">
      <alignment horizontal="center" vertical="center"/>
    </xf>
    <xf numFmtId="0" fontId="0" fillId="54" borderId="35" xfId="0" applyFont="1" applyFill="1" applyBorder="1" applyAlignment="1">
      <alignment horizontal="center" vertical="center"/>
    </xf>
    <xf numFmtId="0" fontId="27" fillId="0" borderId="30" xfId="0" applyNumberFormat="1" applyFont="1" applyBorder="1" applyAlignment="1" applyProtection="1">
      <alignment horizontal="center" vertical="center" wrapText="1"/>
      <protection locked="0"/>
    </xf>
    <xf numFmtId="0" fontId="27" fillId="0" borderId="1" xfId="0" applyNumberFormat="1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7" fillId="54" borderId="9" xfId="0" applyFont="1" applyFill="1" applyBorder="1" applyAlignment="1">
      <alignment horizontal="center" vertical="center"/>
    </xf>
    <xf numFmtId="0" fontId="7" fillId="54" borderId="10" xfId="0" applyFont="1" applyFill="1" applyBorder="1" applyAlignment="1">
      <alignment horizontal="center" vertical="center"/>
    </xf>
    <xf numFmtId="0" fontId="7" fillId="54" borderId="8" xfId="0" applyFont="1" applyFill="1" applyBorder="1" applyAlignment="1">
      <alignment horizontal="center" vertical="center"/>
    </xf>
    <xf numFmtId="0" fontId="0" fillId="54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54" borderId="10" xfId="0" applyFont="1" applyFill="1" applyBorder="1" applyAlignment="1">
      <alignment horizontal="center" vertical="center" wrapText="1"/>
    </xf>
    <xf numFmtId="0" fontId="8" fillId="56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6" fillId="0" borderId="15" xfId="0" applyFont="1" applyFill="1" applyBorder="1" applyAlignment="1" applyProtection="1">
      <alignment horizontal="center" vertical="center"/>
      <protection hidden="1"/>
    </xf>
    <xf numFmtId="0" fontId="16" fillId="0" borderId="16" xfId="0" applyFont="1" applyFill="1" applyBorder="1" applyAlignment="1" applyProtection="1">
      <alignment horizontal="center" vertical="center"/>
      <protection hidden="1"/>
    </xf>
    <xf numFmtId="0" fontId="16" fillId="0" borderId="17" xfId="0" applyFont="1" applyFill="1" applyBorder="1" applyAlignment="1" applyProtection="1">
      <alignment horizontal="center" vertical="center"/>
      <protection hidden="1"/>
    </xf>
    <xf numFmtId="0" fontId="10" fillId="0" borderId="9" xfId="0" applyFont="1" applyBorder="1" applyAlignment="1" applyProtection="1">
      <alignment horizontal="center" vertical="center" wrapText="1"/>
      <protection hidden="1"/>
    </xf>
    <xf numFmtId="0" fontId="10" fillId="0" borderId="22" xfId="0" applyFont="1" applyBorder="1" applyAlignment="1" applyProtection="1">
      <alignment horizontal="center" vertical="center" wrapText="1"/>
      <protection hidden="1"/>
    </xf>
    <xf numFmtId="0" fontId="10" fillId="0" borderId="14" xfId="0" applyFont="1" applyBorder="1" applyAlignment="1" applyProtection="1">
      <alignment horizontal="center" vertical="center"/>
      <protection hidden="1"/>
    </xf>
    <xf numFmtId="0" fontId="10" fillId="0" borderId="25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14" fontId="2" fillId="0" borderId="0" xfId="0" applyNumberFormat="1" applyFont="1" applyAlignment="1" applyProtection="1">
      <alignment horizontal="center" vertical="center"/>
      <protection hidden="1"/>
    </xf>
    <xf numFmtId="22" fontId="2" fillId="0" borderId="0" xfId="0" applyNumberFormat="1" applyFont="1" applyAlignment="1" applyProtection="1">
      <alignment horizontal="center" vertical="center"/>
      <protection hidden="1"/>
    </xf>
    <xf numFmtId="0" fontId="2" fillId="9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6" fillId="0" borderId="0" xfId="0" applyFont="1" applyAlignment="1" applyProtection="1">
      <alignment horizontal="center" vertical="center"/>
      <protection hidden="1"/>
    </xf>
    <xf numFmtId="164" fontId="7" fillId="0" borderId="0" xfId="0" applyNumberFormat="1" applyFont="1" applyAlignment="1" applyProtection="1">
      <alignment horizontal="center" vertical="center"/>
      <protection hidden="1"/>
    </xf>
    <xf numFmtId="0" fontId="20" fillId="0" borderId="0" xfId="0" applyFont="1" applyBorder="1" applyProtection="1">
      <protection hidden="1"/>
    </xf>
    <xf numFmtId="0" fontId="19" fillId="0" borderId="0" xfId="0" applyFont="1" applyBorder="1" applyAlignment="1" applyProtection="1">
      <alignment horizontal="center" vertical="center"/>
      <protection hidden="1"/>
    </xf>
    <xf numFmtId="0" fontId="25" fillId="0" borderId="44" xfId="0" applyFont="1" applyFill="1" applyBorder="1" applyAlignment="1" applyProtection="1">
      <protection hidden="1"/>
    </xf>
    <xf numFmtId="0" fontId="7" fillId="0" borderId="0" xfId="0" applyFont="1" applyBorder="1" applyProtection="1">
      <protection hidden="1"/>
    </xf>
    <xf numFmtId="0" fontId="21" fillId="8" borderId="15" xfId="0" applyFont="1" applyFill="1" applyBorder="1" applyAlignment="1" applyProtection="1">
      <alignment horizontal="center" vertical="center" wrapText="1"/>
      <protection hidden="1"/>
    </xf>
    <xf numFmtId="0" fontId="21" fillId="8" borderId="16" xfId="0" applyFont="1" applyFill="1" applyBorder="1" applyAlignment="1" applyProtection="1">
      <alignment horizontal="center" vertical="center" wrapText="1"/>
      <protection hidden="1"/>
    </xf>
    <xf numFmtId="0" fontId="21" fillId="8" borderId="17" xfId="0" applyFont="1" applyFill="1" applyBorder="1" applyAlignment="1" applyProtection="1">
      <alignment horizontal="center" vertical="center" wrapText="1"/>
      <protection hidden="1"/>
    </xf>
    <xf numFmtId="0" fontId="16" fillId="8" borderId="6" xfId="0" applyFont="1" applyFill="1" applyBorder="1" applyAlignment="1" applyProtection="1">
      <alignment horizontal="center" vertical="center"/>
      <protection hidden="1"/>
    </xf>
    <xf numFmtId="0" fontId="17" fillId="0" borderId="6" xfId="0" applyNumberFormat="1" applyFont="1" applyFill="1" applyBorder="1" applyAlignment="1" applyProtection="1">
      <alignment horizontal="center" vertical="center"/>
      <protection hidden="1"/>
    </xf>
    <xf numFmtId="2" fontId="17" fillId="0" borderId="6" xfId="0" applyNumberFormat="1" applyFont="1" applyFill="1" applyBorder="1" applyAlignment="1" applyProtection="1">
      <alignment horizontal="center" vertical="center"/>
      <protection hidden="1"/>
    </xf>
    <xf numFmtId="0" fontId="16" fillId="8" borderId="37" xfId="0" applyFont="1" applyFill="1" applyBorder="1" applyAlignment="1" applyProtection="1">
      <alignment horizontal="center" vertical="center"/>
      <protection hidden="1"/>
    </xf>
    <xf numFmtId="0" fontId="17" fillId="0" borderId="37" xfId="0" applyNumberFormat="1" applyFont="1" applyFill="1" applyBorder="1" applyAlignment="1" applyProtection="1">
      <alignment horizontal="center" vertical="center"/>
      <protection hidden="1"/>
    </xf>
    <xf numFmtId="2" fontId="17" fillId="0" borderId="37" xfId="0" applyNumberFormat="1" applyFont="1" applyFill="1" applyBorder="1" applyAlignment="1" applyProtection="1">
      <alignment horizontal="center" vertical="center"/>
      <protection hidden="1"/>
    </xf>
    <xf numFmtId="0" fontId="16" fillId="8" borderId="5" xfId="0" applyFont="1" applyFill="1" applyBorder="1" applyAlignment="1" applyProtection="1">
      <alignment horizontal="center" vertical="center"/>
      <protection hidden="1"/>
    </xf>
    <xf numFmtId="0" fontId="17" fillId="0" borderId="5" xfId="0" applyNumberFormat="1" applyFont="1" applyFill="1" applyBorder="1" applyAlignment="1" applyProtection="1">
      <alignment horizontal="center" vertical="center"/>
      <protection hidden="1"/>
    </xf>
    <xf numFmtId="2" fontId="17" fillId="0" borderId="5" xfId="0" applyNumberFormat="1" applyFont="1" applyFill="1" applyBorder="1" applyAlignment="1" applyProtection="1">
      <alignment horizontal="center" vertical="center"/>
      <protection hidden="1"/>
    </xf>
    <xf numFmtId="0" fontId="16" fillId="8" borderId="7" xfId="0" applyFont="1" applyFill="1" applyBorder="1" applyAlignment="1" applyProtection="1">
      <alignment horizontal="center" vertical="center"/>
      <protection hidden="1"/>
    </xf>
    <xf numFmtId="0" fontId="16" fillId="55" borderId="42" xfId="0" applyFont="1" applyFill="1" applyBorder="1" applyAlignment="1" applyProtection="1">
      <alignment horizontal="center" vertical="center"/>
      <protection hidden="1"/>
    </xf>
    <xf numFmtId="0" fontId="17" fillId="55" borderId="42" xfId="0" applyNumberFormat="1" applyFont="1" applyFill="1" applyBorder="1" applyAlignment="1" applyProtection="1">
      <alignment horizontal="center" vertical="center"/>
      <protection hidden="1"/>
    </xf>
    <xf numFmtId="2" fontId="17" fillId="55" borderId="42" xfId="0" applyNumberFormat="1" applyFont="1" applyFill="1" applyBorder="1" applyAlignment="1" applyProtection="1">
      <alignment horizontal="center" vertical="center"/>
      <protection hidden="1"/>
    </xf>
    <xf numFmtId="0" fontId="16" fillId="55" borderId="37" xfId="0" applyFont="1" applyFill="1" applyBorder="1" applyAlignment="1" applyProtection="1">
      <alignment horizontal="center" vertical="center"/>
      <protection hidden="1"/>
    </xf>
    <xf numFmtId="0" fontId="17" fillId="55" borderId="37" xfId="0" applyNumberFormat="1" applyFont="1" applyFill="1" applyBorder="1" applyAlignment="1" applyProtection="1">
      <alignment horizontal="center" vertical="center"/>
      <protection hidden="1"/>
    </xf>
    <xf numFmtId="2" fontId="17" fillId="55" borderId="37" xfId="0" applyNumberFormat="1" applyFont="1" applyFill="1" applyBorder="1" applyAlignment="1" applyProtection="1">
      <alignment horizontal="center" vertical="center"/>
      <protection hidden="1"/>
    </xf>
    <xf numFmtId="0" fontId="16" fillId="55" borderId="5" xfId="0" applyFont="1" applyFill="1" applyBorder="1" applyAlignment="1" applyProtection="1">
      <alignment horizontal="center" vertical="center"/>
      <protection hidden="1"/>
    </xf>
    <xf numFmtId="0" fontId="16" fillId="55" borderId="41" xfId="0" applyFont="1" applyFill="1" applyBorder="1" applyAlignment="1" applyProtection="1">
      <alignment horizontal="center" vertical="center"/>
      <protection hidden="1"/>
    </xf>
    <xf numFmtId="0" fontId="17" fillId="55" borderId="41" xfId="0" applyNumberFormat="1" applyFont="1" applyFill="1" applyBorder="1" applyAlignment="1" applyProtection="1">
      <alignment horizontal="center" vertical="center"/>
      <protection hidden="1"/>
    </xf>
    <xf numFmtId="2" fontId="17" fillId="55" borderId="41" xfId="0" applyNumberFormat="1" applyFont="1" applyFill="1" applyBorder="1" applyAlignment="1" applyProtection="1">
      <alignment horizontal="center" vertical="center"/>
      <protection hidden="1"/>
    </xf>
    <xf numFmtId="0" fontId="24" fillId="8" borderId="0" xfId="0" applyFont="1" applyFill="1" applyBorder="1" applyAlignment="1" applyProtection="1">
      <alignment horizontal="center" vertical="center"/>
      <protection hidden="1"/>
    </xf>
    <xf numFmtId="0" fontId="24" fillId="0" borderId="0" xfId="0" applyFont="1" applyBorder="1" applyAlignment="1" applyProtection="1">
      <alignment horizontal="center" vertical="center"/>
      <protection hidden="1"/>
    </xf>
    <xf numFmtId="0" fontId="22" fillId="7" borderId="13" xfId="0" applyFont="1" applyFill="1" applyBorder="1" applyAlignment="1" applyProtection="1">
      <alignment vertical="center" wrapText="1"/>
      <protection hidden="1"/>
    </xf>
    <xf numFmtId="2" fontId="22" fillId="7" borderId="28" xfId="0" applyNumberFormat="1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Border="1" applyAlignment="1" applyProtection="1">
      <alignment horizontal="center" vertical="center" wrapText="1"/>
      <protection hidden="1"/>
    </xf>
    <xf numFmtId="0" fontId="16" fillId="0" borderId="0" xfId="0" applyFont="1" applyBorder="1" applyAlignment="1" applyProtection="1">
      <alignment horizontal="center" vertical="center" wrapText="1"/>
      <protection hidden="1"/>
    </xf>
    <xf numFmtId="0" fontId="22" fillId="9" borderId="15" xfId="0" applyFont="1" applyFill="1" applyBorder="1" applyAlignment="1" applyProtection="1">
      <alignment vertical="center"/>
      <protection hidden="1"/>
    </xf>
    <xf numFmtId="2" fontId="22" fillId="9" borderId="29" xfId="0" applyNumberFormat="1" applyFont="1" applyFill="1" applyBorder="1" applyAlignment="1" applyProtection="1">
      <alignment horizontal="center" vertical="center" wrapText="1"/>
      <protection hidden="1"/>
    </xf>
    <xf numFmtId="0" fontId="20" fillId="8" borderId="0" xfId="0" applyFont="1" applyFill="1" applyBorder="1" applyProtection="1">
      <protection hidden="1"/>
    </xf>
    <xf numFmtId="0" fontId="20" fillId="0" borderId="0" xfId="0" applyFont="1" applyBorder="1" applyAlignment="1" applyProtection="1">
      <alignment wrapText="1"/>
      <protection hidden="1"/>
    </xf>
    <xf numFmtId="0" fontId="18" fillId="0" borderId="0" xfId="0" applyFont="1" applyBorder="1" applyAlignment="1" applyProtection="1">
      <alignment wrapText="1"/>
      <protection hidden="1"/>
    </xf>
    <xf numFmtId="0" fontId="21" fillId="0" borderId="64" xfId="0" applyFont="1" applyFill="1" applyBorder="1" applyAlignment="1" applyProtection="1">
      <alignment horizontal="left" vertical="center" wrapText="1"/>
      <protection hidden="1"/>
    </xf>
    <xf numFmtId="0" fontId="21" fillId="0" borderId="21" xfId="0" applyFont="1" applyFill="1" applyBorder="1" applyAlignment="1" applyProtection="1">
      <alignment horizontal="left" vertical="center" wrapText="1"/>
      <protection hidden="1"/>
    </xf>
    <xf numFmtId="0" fontId="29" fillId="0" borderId="27" xfId="0" applyFont="1" applyFill="1" applyBorder="1" applyAlignment="1" applyProtection="1">
      <alignment horizontal="center" vertical="center" wrapText="1"/>
      <protection hidden="1"/>
    </xf>
    <xf numFmtId="0" fontId="29" fillId="0" borderId="22" xfId="0" applyFont="1" applyFill="1" applyBorder="1" applyAlignment="1" applyProtection="1">
      <alignment horizontal="center" vertical="center" wrapText="1"/>
      <protection hidden="1"/>
    </xf>
    <xf numFmtId="0" fontId="4" fillId="8" borderId="50" xfId="0" applyFont="1" applyFill="1" applyBorder="1" applyAlignment="1" applyProtection="1">
      <alignment horizontal="center" vertical="center"/>
      <protection hidden="1"/>
    </xf>
    <xf numFmtId="0" fontId="21" fillId="0" borderId="27" xfId="0" applyFont="1" applyFill="1" applyBorder="1" applyAlignment="1" applyProtection="1">
      <alignment horizontal="center" vertical="center" wrapText="1"/>
      <protection hidden="1"/>
    </xf>
    <xf numFmtId="0" fontId="4" fillId="8" borderId="53" xfId="0" applyFont="1" applyFill="1" applyBorder="1" applyAlignment="1" applyProtection="1">
      <alignment horizontal="center" vertical="center"/>
      <protection hidden="1"/>
    </xf>
    <xf numFmtId="0" fontId="21" fillId="0" borderId="28" xfId="0" applyFont="1" applyFill="1" applyBorder="1" applyAlignment="1" applyProtection="1">
      <alignment horizontal="center" vertical="center" wrapText="1"/>
      <protection hidden="1"/>
    </xf>
    <xf numFmtId="0" fontId="21" fillId="0" borderId="28" xfId="0" applyFont="1" applyFill="1" applyBorder="1" applyAlignment="1" applyProtection="1">
      <alignment horizontal="center" vertical="center"/>
      <protection hidden="1"/>
    </xf>
    <xf numFmtId="0" fontId="4" fillId="55" borderId="50" xfId="0" applyFont="1" applyFill="1" applyBorder="1" applyAlignment="1" applyProtection="1">
      <alignment horizontal="center" vertical="center"/>
      <protection hidden="1"/>
    </xf>
    <xf numFmtId="0" fontId="4" fillId="55" borderId="53" xfId="0" applyFont="1" applyFill="1" applyBorder="1" applyAlignment="1" applyProtection="1">
      <alignment horizontal="center" vertical="center"/>
      <protection hidden="1"/>
    </xf>
    <xf numFmtId="0" fontId="31" fillId="0" borderId="27" xfId="0" applyFont="1" applyFill="1" applyBorder="1" applyAlignment="1" applyProtection="1">
      <alignment horizontal="center" vertical="center" wrapText="1"/>
      <protection hidden="1"/>
    </xf>
    <xf numFmtId="0" fontId="31" fillId="0" borderId="28" xfId="0" applyFont="1" applyFill="1" applyBorder="1" applyAlignment="1" applyProtection="1">
      <alignment horizontal="center" vertical="center"/>
      <protection hidden="1"/>
    </xf>
    <xf numFmtId="0" fontId="21" fillId="0" borderId="49" xfId="0" applyFont="1" applyFill="1" applyBorder="1" applyAlignment="1" applyProtection="1">
      <alignment horizontal="center" vertical="center" wrapText="1"/>
      <protection hidden="1"/>
    </xf>
    <xf numFmtId="0" fontId="4" fillId="0" borderId="53" xfId="0" applyFont="1" applyBorder="1" applyProtection="1">
      <protection hidden="1"/>
    </xf>
    <xf numFmtId="0" fontId="21" fillId="0" borderId="25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Border="1" applyProtection="1"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23" fillId="0" borderId="0" xfId="0" applyFont="1" applyBorder="1" applyAlignment="1" applyProtection="1">
      <alignment vertical="center" wrapText="1"/>
      <protection hidden="1"/>
    </xf>
    <xf numFmtId="0" fontId="20" fillId="0" borderId="0" xfId="0" applyFont="1" applyBorder="1" applyAlignment="1" applyProtection="1">
      <alignment horizontal="right" vertical="center" wrapText="1"/>
      <protection hidden="1"/>
    </xf>
    <xf numFmtId="0" fontId="19" fillId="0" borderId="0" xfId="0" applyFont="1" applyBorder="1" applyAlignment="1" applyProtection="1">
      <alignment horizontal="center" vertical="center" wrapText="1"/>
      <protection hidden="1"/>
    </xf>
    <xf numFmtId="14" fontId="29" fillId="0" borderId="0" xfId="0" applyNumberFormat="1" applyFont="1" applyBorder="1" applyAlignment="1" applyProtection="1">
      <alignment horizontal="center" vertical="center" wrapText="1"/>
      <protection hidden="1"/>
    </xf>
    <xf numFmtId="0" fontId="17" fillId="0" borderId="0" xfId="0" applyFont="1" applyBorder="1" applyProtection="1">
      <protection hidden="1"/>
    </xf>
    <xf numFmtId="0" fontId="16" fillId="0" borderId="0" xfId="0" applyFont="1" applyBorder="1" applyAlignment="1" applyProtection="1">
      <alignment wrapText="1"/>
      <protection hidden="1"/>
    </xf>
    <xf numFmtId="0" fontId="17" fillId="0" borderId="0" xfId="0" applyFont="1" applyBorder="1" applyAlignment="1" applyProtection="1">
      <alignment wrapText="1"/>
      <protection hidden="1"/>
    </xf>
    <xf numFmtId="0" fontId="13" fillId="0" borderId="56" xfId="0" applyFont="1" applyFill="1" applyBorder="1" applyAlignment="1" applyProtection="1">
      <alignment horizontal="center" vertical="center"/>
    </xf>
    <xf numFmtId="0" fontId="13" fillId="0" borderId="30" xfId="0" applyFont="1" applyFill="1" applyBorder="1" applyAlignment="1" applyProtection="1">
      <alignment horizontal="center" vertical="center"/>
    </xf>
    <xf numFmtId="0" fontId="13" fillId="9" borderId="30" xfId="0" applyFont="1" applyFill="1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2" fontId="0" fillId="0" borderId="0" xfId="0" applyNumberFormat="1" applyAlignment="1" applyProtection="1">
      <alignment horizontal="center" vertical="center"/>
      <protection locked="0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2" fontId="0" fillId="0" borderId="0" xfId="0" applyNumberFormat="1" applyProtection="1"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0" fontId="13" fillId="0" borderId="56" xfId="0" applyFont="1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center" vertical="center"/>
      <protection hidden="1"/>
    </xf>
    <xf numFmtId="2" fontId="0" fillId="10" borderId="4" xfId="0" applyNumberFormat="1" applyFill="1" applyBorder="1" applyAlignment="1" applyProtection="1">
      <alignment horizontal="center" vertical="center"/>
      <protection hidden="1"/>
    </xf>
    <xf numFmtId="2" fontId="1" fillId="15" borderId="4" xfId="0" applyNumberFormat="1" applyFont="1" applyFill="1" applyBorder="1" applyAlignment="1" applyProtection="1">
      <alignment horizontal="center" vertical="center"/>
      <protection hidden="1"/>
    </xf>
    <xf numFmtId="2" fontId="0" fillId="3" borderId="4" xfId="0" applyNumberFormat="1" applyFill="1" applyBorder="1" applyAlignment="1" applyProtection="1">
      <alignment horizontal="center" vertical="center"/>
      <protection hidden="1"/>
    </xf>
    <xf numFmtId="0" fontId="13" fillId="0" borderId="30" xfId="0" applyFont="1" applyFill="1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2" fontId="0" fillId="2" borderId="4" xfId="0" applyNumberForma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35" xfId="0" applyFont="1" applyFill="1" applyBorder="1" applyAlignment="1" applyProtection="1">
      <alignment horizontal="center" vertical="center"/>
    </xf>
    <xf numFmtId="0" fontId="7" fillId="54" borderId="8" xfId="0" applyFont="1" applyFill="1" applyBorder="1" applyAlignment="1" applyProtection="1">
      <alignment horizontal="center" vertical="center"/>
    </xf>
    <xf numFmtId="0" fontId="7" fillId="54" borderId="9" xfId="0" applyFont="1" applyFill="1" applyBorder="1" applyAlignment="1" applyProtection="1">
      <alignment horizontal="center" vertical="center"/>
    </xf>
    <xf numFmtId="0" fontId="7" fillId="54" borderId="10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21" xfId="0" applyNumberFormat="1" applyFont="1" applyBorder="1" applyAlignment="1" applyProtection="1">
      <alignment horizontal="center" vertical="center"/>
      <protection hidden="1"/>
    </xf>
    <xf numFmtId="0" fontId="2" fillId="0" borderId="9" xfId="0" applyNumberFormat="1" applyFont="1" applyBorder="1" applyAlignment="1" applyProtection="1">
      <alignment horizontal="center" vertical="center"/>
      <protection hidden="1"/>
    </xf>
    <xf numFmtId="0" fontId="2" fillId="0" borderId="63" xfId="0" applyNumberFormat="1" applyFont="1" applyBorder="1" applyAlignment="1" applyProtection="1">
      <alignment horizontal="center" vertical="center"/>
      <protection hidden="1"/>
    </xf>
    <xf numFmtId="0" fontId="2" fillId="5" borderId="18" xfId="0" applyNumberFormat="1" applyFont="1" applyFill="1" applyBorder="1" applyAlignment="1" applyProtection="1">
      <alignment horizontal="center" vertical="center"/>
      <protection hidden="1"/>
    </xf>
    <xf numFmtId="0" fontId="2" fillId="5" borderId="50" xfId="0" applyNumberFormat="1" applyFont="1" applyFill="1" applyBorder="1" applyAlignment="1" applyProtection="1">
      <alignment horizontal="center" vertical="center"/>
      <protection hidden="1"/>
    </xf>
    <xf numFmtId="0" fontId="2" fillId="5" borderId="45" xfId="0" applyNumberFormat="1" applyFont="1" applyFill="1" applyBorder="1" applyAlignment="1" applyProtection="1">
      <alignment horizontal="center" vertical="center"/>
      <protection hidden="1"/>
    </xf>
    <xf numFmtId="0" fontId="2" fillId="4" borderId="18" xfId="0" applyNumberFormat="1" applyFont="1" applyFill="1" applyBorder="1" applyAlignment="1" applyProtection="1">
      <alignment horizontal="center" vertical="center"/>
      <protection hidden="1"/>
    </xf>
    <xf numFmtId="0" fontId="2" fillId="4" borderId="50" xfId="0" applyNumberFormat="1" applyFont="1" applyFill="1" applyBorder="1" applyAlignment="1" applyProtection="1">
      <alignment horizontal="center" vertical="center"/>
      <protection hidden="1"/>
    </xf>
    <xf numFmtId="0" fontId="2" fillId="4" borderId="45" xfId="0" applyNumberFormat="1" applyFont="1" applyFill="1" applyBorder="1" applyAlignment="1" applyProtection="1">
      <alignment horizontal="center" vertical="center"/>
      <protection hidden="1"/>
    </xf>
    <xf numFmtId="0" fontId="2" fillId="3" borderId="18" xfId="0" applyNumberFormat="1" applyFont="1" applyFill="1" applyBorder="1" applyAlignment="1" applyProtection="1">
      <alignment horizontal="center" vertical="center"/>
      <protection hidden="1"/>
    </xf>
    <xf numFmtId="0" fontId="2" fillId="3" borderId="50" xfId="0" applyNumberFormat="1" applyFont="1" applyFill="1" applyBorder="1" applyAlignment="1" applyProtection="1">
      <alignment horizontal="center" vertical="center"/>
      <protection hidden="1"/>
    </xf>
    <xf numFmtId="0" fontId="2" fillId="3" borderId="45" xfId="0" applyNumberFormat="1" applyFont="1" applyFill="1" applyBorder="1" applyAlignment="1" applyProtection="1">
      <alignment horizontal="center" vertical="center"/>
      <protection hidden="1"/>
    </xf>
    <xf numFmtId="0" fontId="2" fillId="6" borderId="50" xfId="0" applyNumberFormat="1" applyFont="1" applyFill="1" applyBorder="1" applyAlignment="1" applyProtection="1">
      <alignment horizontal="center" vertical="center"/>
      <protection hidden="1"/>
    </xf>
    <xf numFmtId="0" fontId="2" fillId="6" borderId="47" xfId="0" applyNumberFormat="1" applyFont="1" applyFill="1" applyBorder="1" applyAlignment="1" applyProtection="1">
      <alignment horizontal="center" vertical="center"/>
      <protection hidden="1"/>
    </xf>
    <xf numFmtId="0" fontId="2" fillId="15" borderId="60" xfId="0" applyNumberFormat="1" applyFont="1" applyFill="1" applyBorder="1" applyAlignment="1" applyProtection="1">
      <alignment horizontal="center" vertical="center"/>
      <protection hidden="1"/>
    </xf>
    <xf numFmtId="0" fontId="2" fillId="15" borderId="50" xfId="0" applyNumberFormat="1" applyFont="1" applyFill="1" applyBorder="1" applyAlignment="1" applyProtection="1">
      <alignment horizontal="center" vertical="center"/>
      <protection hidden="1"/>
    </xf>
    <xf numFmtId="0" fontId="2" fillId="15" borderId="47" xfId="0" applyNumberFormat="1" applyFont="1" applyFill="1" applyBorder="1" applyAlignment="1" applyProtection="1">
      <alignment horizontal="center" vertical="center"/>
      <protection hidden="1"/>
    </xf>
    <xf numFmtId="0" fontId="2" fillId="17" borderId="60" xfId="0" applyNumberFormat="1" applyFont="1" applyFill="1" applyBorder="1" applyAlignment="1" applyProtection="1">
      <alignment horizontal="center" vertical="center"/>
      <protection hidden="1"/>
    </xf>
    <xf numFmtId="0" fontId="2" fillId="17" borderId="50" xfId="0" applyNumberFormat="1" applyFont="1" applyFill="1" applyBorder="1" applyAlignment="1" applyProtection="1">
      <alignment horizontal="center" vertical="center"/>
      <protection hidden="1"/>
    </xf>
    <xf numFmtId="0" fontId="2" fillId="17" borderId="47" xfId="0" applyNumberFormat="1" applyFont="1" applyFill="1" applyBorder="1" applyAlignment="1" applyProtection="1">
      <alignment horizontal="center" vertical="center"/>
      <protection hidden="1"/>
    </xf>
    <xf numFmtId="0" fontId="2" fillId="12" borderId="60" xfId="0" applyNumberFormat="1" applyFont="1" applyFill="1" applyBorder="1" applyAlignment="1" applyProtection="1">
      <alignment horizontal="center" vertical="center"/>
      <protection hidden="1"/>
    </xf>
    <xf numFmtId="0" fontId="2" fillId="12" borderId="50" xfId="0" applyNumberFormat="1" applyFont="1" applyFill="1" applyBorder="1" applyAlignment="1" applyProtection="1">
      <alignment horizontal="center" vertical="center"/>
      <protection hidden="1"/>
    </xf>
    <xf numFmtId="0" fontId="2" fillId="12" borderId="47" xfId="0" applyNumberFormat="1" applyFont="1" applyFill="1" applyBorder="1" applyAlignment="1" applyProtection="1">
      <alignment horizontal="center" vertical="center"/>
      <protection hidden="1"/>
    </xf>
    <xf numFmtId="0" fontId="2" fillId="18" borderId="60" xfId="0" applyNumberFormat="1" applyFont="1" applyFill="1" applyBorder="1" applyAlignment="1" applyProtection="1">
      <alignment horizontal="center" vertical="center"/>
      <protection hidden="1"/>
    </xf>
    <xf numFmtId="0" fontId="2" fillId="18" borderId="50" xfId="0" applyNumberFormat="1" applyFont="1" applyFill="1" applyBorder="1" applyAlignment="1" applyProtection="1">
      <alignment horizontal="center" vertical="center"/>
      <protection hidden="1"/>
    </xf>
    <xf numFmtId="0" fontId="2" fillId="18" borderId="47" xfId="0" applyNumberFormat="1" applyFont="1" applyFill="1" applyBorder="1" applyAlignment="1" applyProtection="1">
      <alignment horizontal="center" vertical="center"/>
      <protection hidden="1"/>
    </xf>
    <xf numFmtId="0" fontId="2" fillId="19" borderId="60" xfId="0" applyNumberFormat="1" applyFont="1" applyFill="1" applyBorder="1" applyAlignment="1" applyProtection="1">
      <alignment horizontal="center" vertical="center"/>
      <protection hidden="1"/>
    </xf>
    <xf numFmtId="0" fontId="2" fillId="19" borderId="50" xfId="0" applyNumberFormat="1" applyFont="1" applyFill="1" applyBorder="1" applyAlignment="1" applyProtection="1">
      <alignment horizontal="center" vertical="center"/>
      <protection hidden="1"/>
    </xf>
    <xf numFmtId="0" fontId="2" fillId="19" borderId="45" xfId="0" applyNumberFormat="1" applyFont="1" applyFill="1" applyBorder="1" applyAlignment="1" applyProtection="1">
      <alignment horizontal="center" vertical="center"/>
      <protection hidden="1"/>
    </xf>
    <xf numFmtId="0" fontId="8" fillId="13" borderId="58" xfId="0" applyNumberFormat="1" applyFont="1" applyFill="1" applyBorder="1" applyAlignment="1" applyProtection="1">
      <alignment horizontal="center" vertical="center"/>
      <protection hidden="1"/>
    </xf>
    <xf numFmtId="0" fontId="8" fillId="0" borderId="58" xfId="0" applyNumberFormat="1" applyFont="1" applyFill="1" applyBorder="1" applyAlignment="1" applyProtection="1">
      <alignment horizontal="center" vertical="center"/>
      <protection hidden="1"/>
    </xf>
    <xf numFmtId="0" fontId="8" fillId="21" borderId="58" xfId="0" applyNumberFormat="1" applyFont="1" applyFill="1" applyBorder="1" applyAlignment="1" applyProtection="1">
      <alignment horizontal="center" vertical="center"/>
      <protection hidden="1"/>
    </xf>
    <xf numFmtId="0" fontId="8" fillId="16" borderId="58" xfId="0" applyNumberFormat="1" applyFont="1" applyFill="1" applyBorder="1" applyAlignment="1" applyProtection="1">
      <alignment horizontal="center" vertical="center"/>
      <protection hidden="1"/>
    </xf>
    <xf numFmtId="0" fontId="8" fillId="0" borderId="24" xfId="0" applyNumberFormat="1" applyFont="1" applyBorder="1" applyAlignment="1" applyProtection="1">
      <alignment horizontal="center" vertical="center"/>
      <protection hidden="1"/>
    </xf>
    <xf numFmtId="0" fontId="2" fillId="0" borderId="14" xfId="0" applyNumberFormat="1" applyFont="1" applyBorder="1" applyAlignment="1" applyProtection="1">
      <alignment horizontal="center" vertical="center"/>
      <protection hidden="1"/>
    </xf>
    <xf numFmtId="0" fontId="2" fillId="0" borderId="62" xfId="0" applyNumberFormat="1" applyFont="1" applyBorder="1" applyAlignment="1" applyProtection="1">
      <alignment horizontal="center" vertical="center"/>
      <protection hidden="1"/>
    </xf>
    <xf numFmtId="0" fontId="2" fillId="5" borderId="20" xfId="0" applyNumberFormat="1" applyFont="1" applyFill="1" applyBorder="1" applyAlignment="1" applyProtection="1">
      <alignment horizontal="center" vertical="center"/>
      <protection hidden="1"/>
    </xf>
    <xf numFmtId="0" fontId="2" fillId="5" borderId="41" xfId="0" applyNumberFormat="1" applyFont="1" applyFill="1" applyBorder="1" applyAlignment="1" applyProtection="1">
      <alignment horizontal="center" vertical="center"/>
      <protection hidden="1"/>
    </xf>
    <xf numFmtId="0" fontId="2" fillId="5" borderId="25" xfId="0" applyNumberFormat="1" applyFont="1" applyFill="1" applyBorder="1" applyAlignment="1" applyProtection="1">
      <alignment horizontal="center" vertical="center"/>
      <protection hidden="1"/>
    </xf>
    <xf numFmtId="0" fontId="2" fillId="4" borderId="20" xfId="0" applyNumberFormat="1" applyFont="1" applyFill="1" applyBorder="1" applyAlignment="1" applyProtection="1">
      <alignment horizontal="center" vertical="center"/>
      <protection hidden="1"/>
    </xf>
    <xf numFmtId="0" fontId="2" fillId="4" borderId="44" xfId="0" applyNumberFormat="1" applyFont="1" applyFill="1" applyBorder="1" applyAlignment="1" applyProtection="1">
      <alignment horizontal="center" vertical="center"/>
      <protection hidden="1"/>
    </xf>
    <xf numFmtId="0" fontId="2" fillId="4" borderId="25" xfId="0" applyNumberFormat="1" applyFont="1" applyFill="1" applyBorder="1" applyAlignment="1" applyProtection="1">
      <alignment horizontal="center" vertical="center"/>
      <protection hidden="1"/>
    </xf>
    <xf numFmtId="0" fontId="2" fillId="3" borderId="24" xfId="0" applyNumberFormat="1" applyFont="1" applyFill="1" applyBorder="1" applyAlignment="1" applyProtection="1">
      <alignment horizontal="center" vertical="center"/>
      <protection hidden="1"/>
    </xf>
    <xf numFmtId="0" fontId="2" fillId="3" borderId="44" xfId="0" applyNumberFormat="1" applyFont="1" applyFill="1" applyBorder="1" applyAlignment="1" applyProtection="1">
      <alignment horizontal="center" vertical="center"/>
      <protection hidden="1"/>
    </xf>
    <xf numFmtId="0" fontId="2" fillId="3" borderId="25" xfId="0" applyNumberFormat="1" applyFont="1" applyFill="1" applyBorder="1" applyAlignment="1" applyProtection="1">
      <alignment horizontal="center" vertical="center"/>
      <protection hidden="1"/>
    </xf>
    <xf numFmtId="0" fontId="2" fillId="6" borderId="48" xfId="0" applyNumberFormat="1" applyFont="1" applyFill="1" applyBorder="1" applyAlignment="1" applyProtection="1">
      <alignment horizontal="center" vertical="center"/>
      <protection hidden="1"/>
    </xf>
    <xf numFmtId="0" fontId="2" fillId="6" borderId="41" xfId="0" applyNumberFormat="1" applyFont="1" applyFill="1" applyBorder="1" applyAlignment="1" applyProtection="1">
      <alignment horizontal="center" vertical="center"/>
      <protection hidden="1"/>
    </xf>
    <xf numFmtId="0" fontId="2" fillId="6" borderId="61" xfId="0" applyNumberFormat="1" applyFont="1" applyFill="1" applyBorder="1" applyAlignment="1" applyProtection="1">
      <alignment horizontal="center" vertical="center"/>
      <protection hidden="1"/>
    </xf>
    <xf numFmtId="0" fontId="2" fillId="15" borderId="41" xfId="0" applyNumberFormat="1" applyFont="1" applyFill="1" applyBorder="1" applyAlignment="1" applyProtection="1">
      <alignment horizontal="center" vertical="center"/>
      <protection hidden="1"/>
    </xf>
    <xf numFmtId="0" fontId="2" fillId="17" borderId="41" xfId="0" applyNumberFormat="1" applyFont="1" applyFill="1" applyBorder="1" applyAlignment="1" applyProtection="1">
      <alignment horizontal="center" vertical="center"/>
      <protection hidden="1"/>
    </xf>
    <xf numFmtId="0" fontId="2" fillId="12" borderId="41" xfId="0" applyNumberFormat="1" applyFont="1" applyFill="1" applyBorder="1" applyAlignment="1" applyProtection="1">
      <alignment horizontal="center" vertical="center"/>
      <protection hidden="1"/>
    </xf>
    <xf numFmtId="0" fontId="2" fillId="18" borderId="41" xfId="0" applyNumberFormat="1" applyFont="1" applyFill="1" applyBorder="1" applyAlignment="1" applyProtection="1">
      <alignment horizontal="center" vertical="center"/>
      <protection hidden="1"/>
    </xf>
    <xf numFmtId="0" fontId="2" fillId="19" borderId="41" xfId="0" applyNumberFormat="1" applyFont="1" applyFill="1" applyBorder="1" applyAlignment="1" applyProtection="1">
      <alignment horizontal="center" vertical="center"/>
      <protection hidden="1"/>
    </xf>
    <xf numFmtId="0" fontId="2" fillId="19" borderId="40" xfId="0" applyNumberFormat="1" applyFont="1" applyFill="1" applyBorder="1" applyAlignment="1" applyProtection="1">
      <alignment horizontal="center" vertical="center"/>
      <protection hidden="1"/>
    </xf>
    <xf numFmtId="0" fontId="8" fillId="13" borderId="59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10" borderId="21" xfId="0" applyNumberFormat="1" applyFont="1" applyFill="1" applyBorder="1" applyAlignment="1" applyProtection="1">
      <alignment horizontal="center" vertical="center"/>
      <protection hidden="1"/>
    </xf>
    <xf numFmtId="0" fontId="8" fillId="10" borderId="57" xfId="0" applyNumberFormat="1" applyFont="1" applyFill="1" applyBorder="1" applyAlignment="1" applyProtection="1">
      <alignment horizontal="center" vertical="center"/>
      <protection hidden="1"/>
    </xf>
    <xf numFmtId="0" fontId="8" fillId="13" borderId="0" xfId="0" applyNumberFormat="1" applyFont="1" applyFill="1" applyBorder="1" applyAlignment="1" applyProtection="1">
      <alignment horizontal="center" vertical="center"/>
      <protection hidden="1"/>
    </xf>
    <xf numFmtId="0" fontId="8" fillId="21" borderId="21" xfId="0" applyNumberFormat="1" applyFont="1" applyFill="1" applyBorder="1" applyAlignment="1" applyProtection="1">
      <alignment horizontal="center" vertical="center"/>
      <protection hidden="1"/>
    </xf>
    <xf numFmtId="0" fontId="8" fillId="16" borderId="0" xfId="0" applyNumberFormat="1" applyFont="1" applyFill="1" applyBorder="1" applyAlignment="1" applyProtection="1">
      <alignment horizontal="center" vertical="center"/>
      <protection hidden="1"/>
    </xf>
    <xf numFmtId="0" fontId="8" fillId="10" borderId="23" xfId="0" applyNumberFormat="1" applyFont="1" applyFill="1" applyBorder="1" applyAlignment="1" applyProtection="1">
      <alignment horizontal="center" vertical="center"/>
      <protection hidden="1"/>
    </xf>
    <xf numFmtId="0" fontId="8" fillId="10" borderId="0" xfId="0" applyNumberFormat="1" applyFont="1" applyFill="1" applyBorder="1" applyAlignment="1" applyProtection="1">
      <alignment horizontal="center" vertical="center"/>
      <protection hidden="1"/>
    </xf>
    <xf numFmtId="0" fontId="8" fillId="21" borderId="23" xfId="0" applyNumberFormat="1" applyFont="1" applyFill="1" applyBorder="1" applyAlignment="1" applyProtection="1">
      <alignment horizontal="center" vertical="center"/>
      <protection hidden="1"/>
    </xf>
    <xf numFmtId="0" fontId="8" fillId="21" borderId="49" xfId="0" applyNumberFormat="1" applyFont="1" applyFill="1" applyBorder="1" applyAlignment="1" applyProtection="1">
      <alignment horizontal="center" vertical="center"/>
      <protection hidden="1"/>
    </xf>
    <xf numFmtId="0" fontId="8" fillId="10" borderId="24" xfId="0" applyNumberFormat="1" applyFont="1" applyFill="1" applyBorder="1" applyAlignment="1" applyProtection="1">
      <alignment horizontal="center" vertical="center"/>
      <protection hidden="1"/>
    </xf>
    <xf numFmtId="0" fontId="27" fillId="5" borderId="44" xfId="0" applyNumberFormat="1" applyFont="1" applyFill="1" applyBorder="1" applyAlignment="1" applyProtection="1">
      <alignment horizontal="center" vertical="center"/>
      <protection hidden="1"/>
    </xf>
    <xf numFmtId="0" fontId="27" fillId="4" borderId="44" xfId="0" applyNumberFormat="1" applyFont="1" applyFill="1" applyBorder="1" applyAlignment="1" applyProtection="1">
      <alignment horizontal="center" vertical="center"/>
      <protection hidden="1"/>
    </xf>
    <xf numFmtId="0" fontId="27" fillId="3" borderId="44" xfId="0" applyNumberFormat="1" applyFont="1" applyFill="1" applyBorder="1" applyAlignment="1" applyProtection="1">
      <alignment horizontal="center" vertical="center"/>
      <protection hidden="1"/>
    </xf>
    <xf numFmtId="0" fontId="27" fillId="6" borderId="44" xfId="0" applyNumberFormat="1" applyFont="1" applyFill="1" applyBorder="1" applyAlignment="1" applyProtection="1">
      <alignment horizontal="center" vertical="center"/>
      <protection hidden="1"/>
    </xf>
    <xf numFmtId="0" fontId="27" fillId="15" borderId="44" xfId="0" applyNumberFormat="1" applyFont="1" applyFill="1" applyBorder="1" applyAlignment="1" applyProtection="1">
      <alignment horizontal="center" vertical="center"/>
      <protection hidden="1"/>
    </xf>
    <xf numFmtId="0" fontId="27" fillId="17" borderId="44" xfId="0" applyNumberFormat="1" applyFont="1" applyFill="1" applyBorder="1" applyAlignment="1" applyProtection="1">
      <alignment horizontal="center" vertical="center"/>
      <protection hidden="1"/>
    </xf>
    <xf numFmtId="0" fontId="27" fillId="12" borderId="44" xfId="0" applyNumberFormat="1" applyFont="1" applyFill="1" applyBorder="1" applyAlignment="1" applyProtection="1">
      <alignment horizontal="center" vertical="center"/>
      <protection hidden="1"/>
    </xf>
    <xf numFmtId="0" fontId="27" fillId="18" borderId="44" xfId="0" applyNumberFormat="1" applyFont="1" applyFill="1" applyBorder="1" applyAlignment="1" applyProtection="1">
      <alignment horizontal="center" vertical="center"/>
      <protection hidden="1"/>
    </xf>
    <xf numFmtId="0" fontId="27" fillId="19" borderId="44" xfId="0" applyNumberFormat="1" applyFont="1" applyFill="1" applyBorder="1" applyAlignment="1" applyProtection="1">
      <alignment horizontal="center" vertical="center"/>
      <protection hidden="1"/>
    </xf>
    <xf numFmtId="0" fontId="8" fillId="21" borderId="24" xfId="0" applyNumberFormat="1" applyFont="1" applyFill="1" applyBorder="1" applyAlignment="1" applyProtection="1">
      <alignment horizontal="center" vertical="center"/>
      <protection hidden="1"/>
    </xf>
    <xf numFmtId="0" fontId="8" fillId="16" borderId="24" xfId="0" applyNumberFormat="1" applyFont="1" applyFill="1" applyBorder="1" applyAlignment="1" applyProtection="1">
      <alignment horizontal="center" vertical="center"/>
      <protection hidden="1"/>
    </xf>
    <xf numFmtId="0" fontId="8" fillId="11" borderId="21" xfId="0" applyNumberFormat="1" applyFont="1" applyFill="1" applyBorder="1" applyAlignment="1" applyProtection="1">
      <alignment horizontal="center" vertical="center"/>
      <protection hidden="1"/>
    </xf>
    <xf numFmtId="0" fontId="8" fillId="11" borderId="57" xfId="0" applyNumberFormat="1" applyFont="1" applyFill="1" applyBorder="1" applyAlignment="1" applyProtection="1">
      <alignment horizontal="center" vertical="center"/>
      <protection hidden="1"/>
    </xf>
    <xf numFmtId="0" fontId="8" fillId="11" borderId="23" xfId="0" applyNumberFormat="1" applyFont="1" applyFill="1" applyBorder="1" applyAlignment="1" applyProtection="1">
      <alignment horizontal="center" vertical="center"/>
      <protection hidden="1"/>
    </xf>
    <xf numFmtId="0" fontId="8" fillId="11" borderId="0" xfId="0" applyNumberFormat="1" applyFont="1" applyFill="1" applyBorder="1" applyAlignment="1" applyProtection="1">
      <alignment horizontal="center" vertical="center"/>
      <protection hidden="1"/>
    </xf>
    <xf numFmtId="0" fontId="8" fillId="11" borderId="24" xfId="0" applyNumberFormat="1" applyFont="1" applyFill="1" applyBorder="1" applyAlignment="1" applyProtection="1">
      <alignment horizontal="center" vertical="center"/>
      <protection hidden="1"/>
    </xf>
    <xf numFmtId="0" fontId="8" fillId="9" borderId="21" xfId="0" applyNumberFormat="1" applyFont="1" applyFill="1" applyBorder="1" applyAlignment="1" applyProtection="1">
      <alignment horizontal="center" vertical="center"/>
      <protection hidden="1"/>
    </xf>
    <xf numFmtId="0" fontId="8" fillId="9" borderId="57" xfId="0" applyNumberFormat="1" applyFont="1" applyFill="1" applyBorder="1" applyAlignment="1" applyProtection="1">
      <alignment horizontal="center" vertical="center"/>
      <protection hidden="1"/>
    </xf>
    <xf numFmtId="0" fontId="8" fillId="9" borderId="23" xfId="0" applyNumberFormat="1" applyFont="1" applyFill="1" applyBorder="1" applyAlignment="1" applyProtection="1">
      <alignment horizontal="center" vertical="center"/>
      <protection hidden="1"/>
    </xf>
    <xf numFmtId="0" fontId="8" fillId="9" borderId="0" xfId="0" applyNumberFormat="1" applyFont="1" applyFill="1" applyBorder="1" applyAlignment="1" applyProtection="1">
      <alignment horizontal="center" vertical="center"/>
      <protection hidden="1"/>
    </xf>
    <xf numFmtId="0" fontId="8" fillId="9" borderId="24" xfId="0" applyNumberFormat="1" applyFont="1" applyFill="1" applyBorder="1" applyAlignment="1" applyProtection="1">
      <alignment horizontal="center" vertical="center"/>
      <protection hidden="1"/>
    </xf>
    <xf numFmtId="0" fontId="8" fillId="7" borderId="21" xfId="0" applyNumberFormat="1" applyFont="1" applyFill="1" applyBorder="1" applyAlignment="1" applyProtection="1">
      <alignment horizontal="center" vertical="center"/>
      <protection hidden="1"/>
    </xf>
    <xf numFmtId="0" fontId="8" fillId="7" borderId="57" xfId="0" applyNumberFormat="1" applyFont="1" applyFill="1" applyBorder="1" applyAlignment="1" applyProtection="1">
      <alignment horizontal="center" vertical="center"/>
      <protection hidden="1"/>
    </xf>
    <xf numFmtId="0" fontId="8" fillId="13" borderId="0" xfId="0" applyNumberFormat="1" applyFont="1" applyFill="1" applyAlignment="1" applyProtection="1">
      <alignment horizontal="center" vertical="center"/>
      <protection hidden="1"/>
    </xf>
    <xf numFmtId="0" fontId="8" fillId="7" borderId="23" xfId="0" applyNumberFormat="1" applyFont="1" applyFill="1" applyBorder="1" applyAlignment="1" applyProtection="1">
      <alignment horizontal="center" vertical="center"/>
      <protection hidden="1"/>
    </xf>
    <xf numFmtId="0" fontId="8" fillId="15" borderId="21" xfId="0" applyNumberFormat="1" applyFont="1" applyFill="1" applyBorder="1" applyAlignment="1" applyProtection="1">
      <alignment horizontal="center" vertical="center"/>
      <protection hidden="1"/>
    </xf>
    <xf numFmtId="0" fontId="8" fillId="15" borderId="57" xfId="0" applyNumberFormat="1" applyFont="1" applyFill="1" applyBorder="1" applyAlignment="1" applyProtection="1">
      <alignment horizontal="center" vertical="center"/>
      <protection hidden="1"/>
    </xf>
    <xf numFmtId="0" fontId="8" fillId="15" borderId="23" xfId="0" applyNumberFormat="1" applyFont="1" applyFill="1" applyBorder="1" applyAlignment="1" applyProtection="1">
      <alignment horizontal="center" vertical="center"/>
      <protection hidden="1"/>
    </xf>
    <xf numFmtId="0" fontId="8" fillId="15" borderId="0" xfId="0" applyNumberFormat="1" applyFont="1" applyFill="1" applyBorder="1" applyAlignment="1" applyProtection="1">
      <alignment horizontal="center" vertical="center"/>
      <protection hidden="1"/>
    </xf>
    <xf numFmtId="0" fontId="8" fillId="15" borderId="24" xfId="0" applyNumberFormat="1" applyFont="1" applyFill="1" applyBorder="1" applyAlignment="1" applyProtection="1">
      <alignment horizontal="center" vertical="center"/>
      <protection hidden="1"/>
    </xf>
    <xf numFmtId="0" fontId="8" fillId="2" borderId="21" xfId="0" applyNumberFormat="1" applyFont="1" applyFill="1" applyBorder="1" applyAlignment="1" applyProtection="1">
      <alignment horizontal="center" vertical="center"/>
      <protection hidden="1"/>
    </xf>
    <xf numFmtId="0" fontId="8" fillId="2" borderId="57" xfId="0" applyNumberFormat="1" applyFont="1" applyFill="1" applyBorder="1" applyAlignment="1" applyProtection="1">
      <alignment horizontal="center" vertical="center"/>
      <protection hidden="1"/>
    </xf>
    <xf numFmtId="0" fontId="8" fillId="2" borderId="23" xfId="0" applyNumberFormat="1" applyFont="1" applyFill="1" applyBorder="1" applyAlignment="1" applyProtection="1">
      <alignment horizontal="center" vertical="center"/>
      <protection hidden="1"/>
    </xf>
    <xf numFmtId="0" fontId="8" fillId="2" borderId="0" xfId="0" applyNumberFormat="1" applyFont="1" applyFill="1" applyBorder="1" applyAlignment="1" applyProtection="1">
      <alignment horizontal="center" vertical="center"/>
      <protection hidden="1"/>
    </xf>
    <xf numFmtId="0" fontId="8" fillId="2" borderId="24" xfId="0" applyNumberFormat="1" applyFont="1" applyFill="1" applyBorder="1" applyAlignment="1" applyProtection="1">
      <alignment horizontal="center" vertical="center"/>
      <protection hidden="1"/>
    </xf>
    <xf numFmtId="0" fontId="8" fillId="18" borderId="21" xfId="0" applyNumberFormat="1" applyFont="1" applyFill="1" applyBorder="1" applyAlignment="1" applyProtection="1">
      <alignment horizontal="center" vertical="center"/>
      <protection hidden="1"/>
    </xf>
    <xf numFmtId="0" fontId="8" fillId="18" borderId="57" xfId="0" applyNumberFormat="1" applyFont="1" applyFill="1" applyBorder="1" applyAlignment="1" applyProtection="1">
      <alignment horizontal="center" vertical="center"/>
      <protection hidden="1"/>
    </xf>
    <xf numFmtId="0" fontId="8" fillId="18" borderId="23" xfId="0" applyNumberFormat="1" applyFont="1" applyFill="1" applyBorder="1" applyAlignment="1" applyProtection="1">
      <alignment horizontal="center" vertical="center"/>
      <protection hidden="1"/>
    </xf>
    <xf numFmtId="0" fontId="8" fillId="18" borderId="0" xfId="0" applyNumberFormat="1" applyFont="1" applyFill="1" applyBorder="1" applyAlignment="1" applyProtection="1">
      <alignment horizontal="center" vertical="center"/>
      <protection hidden="1"/>
    </xf>
    <xf numFmtId="0" fontId="8" fillId="18" borderId="24" xfId="0" applyNumberFormat="1" applyFont="1" applyFill="1" applyBorder="1" applyAlignment="1" applyProtection="1">
      <alignment horizontal="center" vertical="center"/>
      <protection hidden="1"/>
    </xf>
    <xf numFmtId="0" fontId="8" fillId="6" borderId="21" xfId="0" applyNumberFormat="1" applyFont="1" applyFill="1" applyBorder="1" applyAlignment="1" applyProtection="1">
      <alignment horizontal="center" vertical="center"/>
      <protection hidden="1"/>
    </xf>
    <xf numFmtId="0" fontId="8" fillId="6" borderId="57" xfId="0" applyNumberFormat="1" applyFont="1" applyFill="1" applyBorder="1" applyAlignment="1" applyProtection="1">
      <alignment horizontal="center" vertical="center"/>
      <protection hidden="1"/>
    </xf>
    <xf numFmtId="0" fontId="8" fillId="6" borderId="23" xfId="0" applyNumberFormat="1" applyFont="1" applyFill="1" applyBorder="1" applyAlignment="1" applyProtection="1">
      <alignment horizontal="center" vertical="center"/>
      <protection hidden="1"/>
    </xf>
    <xf numFmtId="0" fontId="8" fillId="6" borderId="0" xfId="0" applyNumberFormat="1" applyFont="1" applyFill="1" applyBorder="1" applyAlignment="1" applyProtection="1">
      <alignment horizontal="center" vertical="center"/>
      <protection hidden="1"/>
    </xf>
    <xf numFmtId="0" fontId="8" fillId="6" borderId="24" xfId="0" applyNumberFormat="1" applyFont="1" applyFill="1" applyBorder="1" applyAlignment="1" applyProtection="1">
      <alignment horizontal="center" vertical="center"/>
      <protection hidden="1"/>
    </xf>
    <xf numFmtId="0" fontId="8" fillId="20" borderId="21" xfId="0" applyNumberFormat="1" applyFont="1" applyFill="1" applyBorder="1" applyAlignment="1" applyProtection="1">
      <alignment horizontal="center" vertical="center"/>
      <protection hidden="1"/>
    </xf>
    <xf numFmtId="0" fontId="8" fillId="20" borderId="57" xfId="0" applyNumberFormat="1" applyFont="1" applyFill="1" applyBorder="1" applyAlignment="1" applyProtection="1">
      <alignment horizontal="center" vertical="center"/>
      <protection hidden="1"/>
    </xf>
    <xf numFmtId="0" fontId="8" fillId="20" borderId="23" xfId="0" applyNumberFormat="1" applyFont="1" applyFill="1" applyBorder="1" applyAlignment="1" applyProtection="1">
      <alignment horizontal="center" vertical="center"/>
      <protection hidden="1"/>
    </xf>
    <xf numFmtId="0" fontId="8" fillId="20" borderId="0" xfId="0" applyNumberFormat="1" applyFont="1" applyFill="1" applyBorder="1" applyAlignment="1" applyProtection="1">
      <alignment horizontal="center" vertical="center"/>
      <protection hidden="1"/>
    </xf>
    <xf numFmtId="0" fontId="8" fillId="20" borderId="24" xfId="0" applyNumberFormat="1" applyFont="1" applyFill="1" applyBorder="1" applyAlignment="1" applyProtection="1">
      <alignment horizontal="center" vertical="center"/>
      <protection hidden="1"/>
    </xf>
    <xf numFmtId="0" fontId="8" fillId="16" borderId="21" xfId="0" applyNumberFormat="1" applyFont="1" applyFill="1" applyBorder="1" applyAlignment="1" applyProtection="1">
      <alignment horizontal="center" vertical="center"/>
      <protection hidden="1"/>
    </xf>
    <xf numFmtId="0" fontId="8" fillId="16" borderId="57" xfId="0" applyNumberFormat="1" applyFont="1" applyFill="1" applyBorder="1" applyAlignment="1" applyProtection="1">
      <alignment horizontal="center" vertical="center"/>
      <protection hidden="1"/>
    </xf>
    <xf numFmtId="0" fontId="8" fillId="16" borderId="23" xfId="0" applyNumberFormat="1" applyFont="1" applyFill="1" applyBorder="1" applyAlignment="1" applyProtection="1">
      <alignment horizontal="center" vertical="center"/>
      <protection hidden="1"/>
    </xf>
    <xf numFmtId="0" fontId="8" fillId="4" borderId="21" xfId="0" applyNumberFormat="1" applyFont="1" applyFill="1" applyBorder="1" applyAlignment="1" applyProtection="1">
      <alignment horizontal="center" vertical="center"/>
      <protection hidden="1"/>
    </xf>
    <xf numFmtId="0" fontId="8" fillId="4" borderId="57" xfId="0" applyNumberFormat="1" applyFont="1" applyFill="1" applyBorder="1" applyAlignment="1" applyProtection="1">
      <alignment horizontal="center" vertical="center"/>
      <protection hidden="1"/>
    </xf>
    <xf numFmtId="0" fontId="8" fillId="4" borderId="23" xfId="0" applyNumberFormat="1" applyFont="1" applyFill="1" applyBorder="1" applyAlignment="1" applyProtection="1">
      <alignment horizontal="center" vertical="center"/>
      <protection hidden="1"/>
    </xf>
    <xf numFmtId="0" fontId="8" fillId="4" borderId="0" xfId="0" applyNumberFormat="1" applyFont="1" applyFill="1" applyBorder="1" applyAlignment="1" applyProtection="1">
      <alignment horizontal="center" vertical="center"/>
      <protection hidden="1"/>
    </xf>
    <xf numFmtId="0" fontId="8" fillId="4" borderId="24" xfId="0" applyNumberFormat="1" applyFont="1" applyFill="1" applyBorder="1" applyAlignment="1" applyProtection="1">
      <alignment horizontal="center" vertical="center"/>
      <protection hidden="1"/>
    </xf>
    <xf numFmtId="0" fontId="8" fillId="3" borderId="21" xfId="0" applyNumberFormat="1" applyFont="1" applyFill="1" applyBorder="1" applyAlignment="1" applyProtection="1">
      <alignment horizontal="center" vertical="center"/>
      <protection hidden="1"/>
    </xf>
    <xf numFmtId="0" fontId="8" fillId="3" borderId="57" xfId="0" applyNumberFormat="1" applyFont="1" applyFill="1" applyBorder="1" applyAlignment="1" applyProtection="1">
      <alignment horizontal="center" vertical="center"/>
      <protection hidden="1"/>
    </xf>
    <xf numFmtId="0" fontId="8" fillId="3" borderId="23" xfId="0" applyNumberFormat="1" applyFont="1" applyFill="1" applyBorder="1" applyAlignment="1" applyProtection="1">
      <alignment horizontal="center" vertical="center"/>
      <protection hidden="1"/>
    </xf>
    <xf numFmtId="0" fontId="8" fillId="3" borderId="0" xfId="0" applyNumberFormat="1" applyFont="1" applyFill="1" applyBorder="1" applyAlignment="1" applyProtection="1">
      <alignment horizontal="center" vertical="center"/>
      <protection hidden="1"/>
    </xf>
    <xf numFmtId="0" fontId="8" fillId="3" borderId="24" xfId="0" applyNumberFormat="1" applyFont="1" applyFill="1" applyBorder="1" applyAlignment="1" applyProtection="1">
      <alignment horizontal="center" vertical="center"/>
      <protection hidden="1"/>
    </xf>
    <xf numFmtId="0" fontId="8" fillId="22" borderId="21" xfId="0" applyNumberFormat="1" applyFont="1" applyFill="1" applyBorder="1" applyAlignment="1" applyProtection="1">
      <alignment horizontal="center" vertical="center"/>
      <protection hidden="1"/>
    </xf>
    <xf numFmtId="0" fontId="8" fillId="22" borderId="57" xfId="0" applyNumberFormat="1" applyFont="1" applyFill="1" applyBorder="1" applyAlignment="1" applyProtection="1">
      <alignment horizontal="center" vertical="center"/>
      <protection hidden="1"/>
    </xf>
    <xf numFmtId="0" fontId="8" fillId="22" borderId="23" xfId="0" applyNumberFormat="1" applyFont="1" applyFill="1" applyBorder="1" applyAlignment="1" applyProtection="1">
      <alignment horizontal="center" vertical="center"/>
      <protection hidden="1"/>
    </xf>
    <xf numFmtId="0" fontId="8" fillId="22" borderId="0" xfId="0" applyNumberFormat="1" applyFont="1" applyFill="1" applyBorder="1" applyAlignment="1" applyProtection="1">
      <alignment horizontal="center" vertical="center"/>
      <protection hidden="1"/>
    </xf>
    <xf numFmtId="0" fontId="8" fillId="22" borderId="24" xfId="0" applyNumberFormat="1" applyFont="1" applyFill="1" applyBorder="1" applyAlignment="1" applyProtection="1">
      <alignment horizontal="center" vertical="center"/>
      <protection hidden="1"/>
    </xf>
    <xf numFmtId="0" fontId="8" fillId="23" borderId="21" xfId="0" applyNumberFormat="1" applyFont="1" applyFill="1" applyBorder="1" applyAlignment="1" applyProtection="1">
      <alignment horizontal="center" vertical="center"/>
      <protection hidden="1"/>
    </xf>
    <xf numFmtId="0" fontId="8" fillId="23" borderId="57" xfId="0" applyNumberFormat="1" applyFont="1" applyFill="1" applyBorder="1" applyAlignment="1" applyProtection="1">
      <alignment horizontal="center" vertical="center"/>
      <protection hidden="1"/>
    </xf>
    <xf numFmtId="0" fontId="8" fillId="23" borderId="23" xfId="0" applyNumberFormat="1" applyFont="1" applyFill="1" applyBorder="1" applyAlignment="1" applyProtection="1">
      <alignment horizontal="center" vertical="center"/>
      <protection hidden="1"/>
    </xf>
    <xf numFmtId="0" fontId="8" fillId="23" borderId="0" xfId="0" applyNumberFormat="1" applyFont="1" applyFill="1" applyBorder="1" applyAlignment="1" applyProtection="1">
      <alignment horizontal="center" vertical="center"/>
      <protection hidden="1"/>
    </xf>
    <xf numFmtId="0" fontId="8" fillId="23" borderId="24" xfId="0" applyNumberFormat="1" applyFont="1" applyFill="1" applyBorder="1" applyAlignment="1" applyProtection="1">
      <alignment horizontal="center" vertical="center"/>
      <protection hidden="1"/>
    </xf>
    <xf numFmtId="0" fontId="8" fillId="24" borderId="21" xfId="0" applyNumberFormat="1" applyFont="1" applyFill="1" applyBorder="1" applyAlignment="1" applyProtection="1">
      <alignment horizontal="center" vertical="center"/>
      <protection hidden="1"/>
    </xf>
    <xf numFmtId="0" fontId="8" fillId="24" borderId="57" xfId="0" applyNumberFormat="1" applyFont="1" applyFill="1" applyBorder="1" applyAlignment="1" applyProtection="1">
      <alignment horizontal="center" vertical="center"/>
      <protection hidden="1"/>
    </xf>
    <xf numFmtId="0" fontId="8" fillId="24" borderId="23" xfId="0" applyNumberFormat="1" applyFont="1" applyFill="1" applyBorder="1" applyAlignment="1" applyProtection="1">
      <alignment horizontal="center" vertical="center"/>
      <protection hidden="1"/>
    </xf>
    <xf numFmtId="0" fontId="8" fillId="24" borderId="0" xfId="0" applyNumberFormat="1" applyFont="1" applyFill="1" applyBorder="1" applyAlignment="1" applyProtection="1">
      <alignment horizontal="center" vertical="center"/>
      <protection hidden="1"/>
    </xf>
    <xf numFmtId="0" fontId="8" fillId="24" borderId="24" xfId="0" applyNumberFormat="1" applyFont="1" applyFill="1" applyBorder="1" applyAlignment="1" applyProtection="1">
      <alignment horizontal="center" vertical="center"/>
      <protection hidden="1"/>
    </xf>
    <xf numFmtId="0" fontId="8" fillId="25" borderId="21" xfId="0" applyNumberFormat="1" applyFont="1" applyFill="1" applyBorder="1" applyAlignment="1" applyProtection="1">
      <alignment horizontal="center" vertical="center"/>
      <protection hidden="1"/>
    </xf>
    <xf numFmtId="0" fontId="8" fillId="25" borderId="57" xfId="0" applyNumberFormat="1" applyFont="1" applyFill="1" applyBorder="1" applyAlignment="1" applyProtection="1">
      <alignment horizontal="center" vertical="center"/>
      <protection hidden="1"/>
    </xf>
    <xf numFmtId="0" fontId="8" fillId="25" borderId="23" xfId="0" applyNumberFormat="1" applyFont="1" applyFill="1" applyBorder="1" applyAlignment="1" applyProtection="1">
      <alignment horizontal="center" vertical="center"/>
      <protection hidden="1"/>
    </xf>
    <xf numFmtId="0" fontId="8" fillId="25" borderId="0" xfId="0" applyNumberFormat="1" applyFont="1" applyFill="1" applyBorder="1" applyAlignment="1" applyProtection="1">
      <alignment horizontal="center" vertical="center"/>
      <protection hidden="1"/>
    </xf>
    <xf numFmtId="0" fontId="8" fillId="25" borderId="24" xfId="0" applyNumberFormat="1" applyFont="1" applyFill="1" applyBorder="1" applyAlignment="1" applyProtection="1">
      <alignment horizontal="center" vertical="center"/>
      <protection hidden="1"/>
    </xf>
    <xf numFmtId="0" fontId="8" fillId="26" borderId="21" xfId="0" applyNumberFormat="1" applyFont="1" applyFill="1" applyBorder="1" applyAlignment="1" applyProtection="1">
      <alignment horizontal="center" vertical="center"/>
      <protection hidden="1"/>
    </xf>
    <xf numFmtId="0" fontId="8" fillId="26" borderId="57" xfId="0" applyNumberFormat="1" applyFont="1" applyFill="1" applyBorder="1" applyAlignment="1" applyProtection="1">
      <alignment horizontal="center" vertical="center"/>
      <protection hidden="1"/>
    </xf>
    <xf numFmtId="0" fontId="8" fillId="26" borderId="23" xfId="0" applyNumberFormat="1" applyFont="1" applyFill="1" applyBorder="1" applyAlignment="1" applyProtection="1">
      <alignment horizontal="center" vertical="center"/>
      <protection hidden="1"/>
    </xf>
    <xf numFmtId="0" fontId="8" fillId="26" borderId="0" xfId="0" applyNumberFormat="1" applyFont="1" applyFill="1" applyBorder="1" applyAlignment="1" applyProtection="1">
      <alignment horizontal="center" vertical="center"/>
      <protection hidden="1"/>
    </xf>
    <xf numFmtId="0" fontId="8" fillId="26" borderId="24" xfId="0" applyNumberFormat="1" applyFont="1" applyFill="1" applyBorder="1" applyAlignment="1" applyProtection="1">
      <alignment horizontal="center" vertical="center"/>
      <protection hidden="1"/>
    </xf>
    <xf numFmtId="0" fontId="8" fillId="27" borderId="21" xfId="0" applyNumberFormat="1" applyFont="1" applyFill="1" applyBorder="1" applyAlignment="1" applyProtection="1">
      <alignment horizontal="center" vertical="center"/>
      <protection hidden="1"/>
    </xf>
    <xf numFmtId="0" fontId="8" fillId="27" borderId="57" xfId="0" applyNumberFormat="1" applyFont="1" applyFill="1" applyBorder="1" applyAlignment="1" applyProtection="1">
      <alignment horizontal="center" vertical="center"/>
      <protection hidden="1"/>
    </xf>
    <xf numFmtId="0" fontId="8" fillId="27" borderId="23" xfId="0" applyNumberFormat="1" applyFont="1" applyFill="1" applyBorder="1" applyAlignment="1" applyProtection="1">
      <alignment horizontal="center" vertical="center"/>
      <protection hidden="1"/>
    </xf>
    <xf numFmtId="0" fontId="8" fillId="27" borderId="0" xfId="0" applyNumberFormat="1" applyFont="1" applyFill="1" applyBorder="1" applyAlignment="1" applyProtection="1">
      <alignment horizontal="center" vertical="center"/>
      <protection hidden="1"/>
    </xf>
    <xf numFmtId="0" fontId="8" fillId="27" borderId="24" xfId="0" applyNumberFormat="1" applyFont="1" applyFill="1" applyBorder="1" applyAlignment="1" applyProtection="1">
      <alignment horizontal="center" vertical="center"/>
      <protection hidden="1"/>
    </xf>
    <xf numFmtId="0" fontId="8" fillId="28" borderId="21" xfId="0" applyNumberFormat="1" applyFont="1" applyFill="1" applyBorder="1" applyAlignment="1" applyProtection="1">
      <alignment horizontal="center" vertical="center"/>
      <protection hidden="1"/>
    </xf>
    <xf numFmtId="0" fontId="8" fillId="28" borderId="57" xfId="0" applyNumberFormat="1" applyFont="1" applyFill="1" applyBorder="1" applyAlignment="1" applyProtection="1">
      <alignment horizontal="center" vertical="center"/>
      <protection hidden="1"/>
    </xf>
    <xf numFmtId="0" fontId="8" fillId="28" borderId="23" xfId="0" applyNumberFormat="1" applyFont="1" applyFill="1" applyBorder="1" applyAlignment="1" applyProtection="1">
      <alignment horizontal="center" vertical="center"/>
      <protection hidden="1"/>
    </xf>
    <xf numFmtId="0" fontId="8" fillId="28" borderId="0" xfId="0" applyNumberFormat="1" applyFont="1" applyFill="1" applyBorder="1" applyAlignment="1" applyProtection="1">
      <alignment horizontal="center" vertical="center"/>
      <protection hidden="1"/>
    </xf>
    <xf numFmtId="0" fontId="8" fillId="28" borderId="24" xfId="0" applyNumberFormat="1" applyFont="1" applyFill="1" applyBorder="1" applyAlignment="1" applyProtection="1">
      <alignment horizontal="center" vertical="center"/>
      <protection hidden="1"/>
    </xf>
    <xf numFmtId="0" fontId="8" fillId="29" borderId="21" xfId="0" applyNumberFormat="1" applyFont="1" applyFill="1" applyBorder="1" applyAlignment="1" applyProtection="1">
      <alignment horizontal="center" vertical="center"/>
      <protection hidden="1"/>
    </xf>
    <xf numFmtId="0" fontId="8" fillId="29" borderId="57" xfId="0" applyNumberFormat="1" applyFont="1" applyFill="1" applyBorder="1" applyAlignment="1" applyProtection="1">
      <alignment horizontal="center" vertical="center"/>
      <protection hidden="1"/>
    </xf>
    <xf numFmtId="0" fontId="8" fillId="29" borderId="23" xfId="0" applyNumberFormat="1" applyFont="1" applyFill="1" applyBorder="1" applyAlignment="1" applyProtection="1">
      <alignment horizontal="center" vertical="center"/>
      <protection hidden="1"/>
    </xf>
    <xf numFmtId="0" fontId="8" fillId="29" borderId="0" xfId="0" applyNumberFormat="1" applyFont="1" applyFill="1" applyBorder="1" applyAlignment="1" applyProtection="1">
      <alignment horizontal="center" vertical="center"/>
      <protection hidden="1"/>
    </xf>
    <xf numFmtId="0" fontId="8" fillId="29" borderId="24" xfId="0" applyNumberFormat="1" applyFont="1" applyFill="1" applyBorder="1" applyAlignment="1" applyProtection="1">
      <alignment horizontal="center" vertical="center"/>
      <protection hidden="1"/>
    </xf>
    <xf numFmtId="0" fontId="8" fillId="30" borderId="21" xfId="0" applyNumberFormat="1" applyFont="1" applyFill="1" applyBorder="1" applyAlignment="1" applyProtection="1">
      <alignment horizontal="center" vertical="center"/>
      <protection hidden="1"/>
    </xf>
    <xf numFmtId="0" fontId="8" fillId="30" borderId="57" xfId="0" applyNumberFormat="1" applyFont="1" applyFill="1" applyBorder="1" applyAlignment="1" applyProtection="1">
      <alignment horizontal="center" vertical="center"/>
      <protection hidden="1"/>
    </xf>
    <xf numFmtId="0" fontId="8" fillId="30" borderId="23" xfId="0" applyNumberFormat="1" applyFont="1" applyFill="1" applyBorder="1" applyAlignment="1" applyProtection="1">
      <alignment horizontal="center" vertical="center"/>
      <protection hidden="1"/>
    </xf>
    <xf numFmtId="0" fontId="8" fillId="30" borderId="0" xfId="0" applyNumberFormat="1" applyFont="1" applyFill="1" applyBorder="1" applyAlignment="1" applyProtection="1">
      <alignment horizontal="center" vertical="center"/>
      <protection hidden="1"/>
    </xf>
    <xf numFmtId="0" fontId="8" fillId="30" borderId="24" xfId="0" applyNumberFormat="1" applyFont="1" applyFill="1" applyBorder="1" applyAlignment="1" applyProtection="1">
      <alignment horizontal="center" vertical="center"/>
      <protection hidden="1"/>
    </xf>
    <xf numFmtId="0" fontId="8" fillId="31" borderId="21" xfId="0" applyNumberFormat="1" applyFont="1" applyFill="1" applyBorder="1" applyAlignment="1" applyProtection="1">
      <alignment horizontal="center" vertical="center"/>
      <protection hidden="1"/>
    </xf>
    <xf numFmtId="0" fontId="8" fillId="31" borderId="57" xfId="0" applyNumberFormat="1" applyFont="1" applyFill="1" applyBorder="1" applyAlignment="1" applyProtection="1">
      <alignment horizontal="center" vertical="center"/>
      <protection hidden="1"/>
    </xf>
    <xf numFmtId="0" fontId="8" fillId="31" borderId="23" xfId="0" applyNumberFormat="1" applyFont="1" applyFill="1" applyBorder="1" applyAlignment="1" applyProtection="1">
      <alignment horizontal="center" vertical="center"/>
      <protection hidden="1"/>
    </xf>
    <xf numFmtId="0" fontId="8" fillId="31" borderId="0" xfId="0" applyNumberFormat="1" applyFont="1" applyFill="1" applyBorder="1" applyAlignment="1" applyProtection="1">
      <alignment horizontal="center" vertical="center"/>
      <protection hidden="1"/>
    </xf>
    <xf numFmtId="0" fontId="8" fillId="31" borderId="24" xfId="0" applyNumberFormat="1" applyFont="1" applyFill="1" applyBorder="1" applyAlignment="1" applyProtection="1">
      <alignment horizontal="center" vertical="center"/>
      <protection hidden="1"/>
    </xf>
    <xf numFmtId="0" fontId="8" fillId="32" borderId="21" xfId="0" applyNumberFormat="1" applyFont="1" applyFill="1" applyBorder="1" applyAlignment="1" applyProtection="1">
      <alignment horizontal="center" vertical="center"/>
      <protection hidden="1"/>
    </xf>
    <xf numFmtId="0" fontId="8" fillId="32" borderId="57" xfId="0" applyNumberFormat="1" applyFont="1" applyFill="1" applyBorder="1" applyAlignment="1" applyProtection="1">
      <alignment horizontal="center" vertical="center"/>
      <protection hidden="1"/>
    </xf>
    <xf numFmtId="0" fontId="8" fillId="32" borderId="23" xfId="0" applyNumberFormat="1" applyFont="1" applyFill="1" applyBorder="1" applyAlignment="1" applyProtection="1">
      <alignment horizontal="center" vertical="center"/>
      <protection hidden="1"/>
    </xf>
    <xf numFmtId="0" fontId="8" fillId="32" borderId="0" xfId="0" applyNumberFormat="1" applyFont="1" applyFill="1" applyBorder="1" applyAlignment="1" applyProtection="1">
      <alignment horizontal="center" vertical="center"/>
      <protection hidden="1"/>
    </xf>
    <xf numFmtId="0" fontId="8" fillId="32" borderId="24" xfId="0" applyNumberFormat="1" applyFont="1" applyFill="1" applyBorder="1" applyAlignment="1" applyProtection="1">
      <alignment horizontal="center" vertical="center"/>
      <protection hidden="1"/>
    </xf>
    <xf numFmtId="0" fontId="8" fillId="33" borderId="21" xfId="0" applyNumberFormat="1" applyFont="1" applyFill="1" applyBorder="1" applyAlignment="1" applyProtection="1">
      <alignment horizontal="center" vertical="center"/>
      <protection hidden="1"/>
    </xf>
    <xf numFmtId="0" fontId="8" fillId="33" borderId="57" xfId="0" applyNumberFormat="1" applyFont="1" applyFill="1" applyBorder="1" applyAlignment="1" applyProtection="1">
      <alignment horizontal="center" vertical="center"/>
      <protection hidden="1"/>
    </xf>
    <xf numFmtId="0" fontId="8" fillId="33" borderId="23" xfId="0" applyNumberFormat="1" applyFont="1" applyFill="1" applyBorder="1" applyAlignment="1" applyProtection="1">
      <alignment horizontal="center" vertical="center"/>
      <protection hidden="1"/>
    </xf>
    <xf numFmtId="0" fontId="8" fillId="33" borderId="0" xfId="0" applyNumberFormat="1" applyFont="1" applyFill="1" applyBorder="1" applyAlignment="1" applyProtection="1">
      <alignment horizontal="center" vertical="center"/>
      <protection hidden="1"/>
    </xf>
    <xf numFmtId="0" fontId="8" fillId="33" borderId="24" xfId="0" applyNumberFormat="1" applyFont="1" applyFill="1" applyBorder="1" applyAlignment="1" applyProtection="1">
      <alignment horizontal="center" vertical="center"/>
      <protection hidden="1"/>
    </xf>
    <xf numFmtId="0" fontId="8" fillId="34" borderId="21" xfId="0" applyNumberFormat="1" applyFont="1" applyFill="1" applyBorder="1" applyAlignment="1" applyProtection="1">
      <alignment horizontal="center" vertical="center"/>
      <protection hidden="1"/>
    </xf>
    <xf numFmtId="0" fontId="8" fillId="34" borderId="57" xfId="0" applyNumberFormat="1" applyFont="1" applyFill="1" applyBorder="1" applyAlignment="1" applyProtection="1">
      <alignment horizontal="center" vertical="center"/>
      <protection hidden="1"/>
    </xf>
    <xf numFmtId="0" fontId="8" fillId="34" borderId="23" xfId="0" applyNumberFormat="1" applyFont="1" applyFill="1" applyBorder="1" applyAlignment="1" applyProtection="1">
      <alignment horizontal="center" vertical="center"/>
      <protection hidden="1"/>
    </xf>
    <xf numFmtId="0" fontId="8" fillId="34" borderId="0" xfId="0" applyNumberFormat="1" applyFont="1" applyFill="1" applyBorder="1" applyAlignment="1" applyProtection="1">
      <alignment horizontal="center" vertical="center"/>
      <protection hidden="1"/>
    </xf>
    <xf numFmtId="0" fontId="8" fillId="34" borderId="24" xfId="0" applyNumberFormat="1" applyFont="1" applyFill="1" applyBorder="1" applyAlignment="1" applyProtection="1">
      <alignment horizontal="center" vertical="center"/>
      <protection hidden="1"/>
    </xf>
    <xf numFmtId="0" fontId="8" fillId="35" borderId="21" xfId="0" applyNumberFormat="1" applyFont="1" applyFill="1" applyBorder="1" applyAlignment="1" applyProtection="1">
      <alignment horizontal="center" vertical="center"/>
      <protection hidden="1"/>
    </xf>
    <xf numFmtId="0" fontId="8" fillId="35" borderId="57" xfId="0" applyNumberFormat="1" applyFont="1" applyFill="1" applyBorder="1" applyAlignment="1" applyProtection="1">
      <alignment horizontal="center" vertical="center"/>
      <protection hidden="1"/>
    </xf>
    <xf numFmtId="0" fontId="8" fillId="35" borderId="23" xfId="0" applyNumberFormat="1" applyFont="1" applyFill="1" applyBorder="1" applyAlignment="1" applyProtection="1">
      <alignment horizontal="center" vertical="center"/>
      <protection hidden="1"/>
    </xf>
    <xf numFmtId="0" fontId="8" fillId="35" borderId="0" xfId="0" applyNumberFormat="1" applyFont="1" applyFill="1" applyBorder="1" applyAlignment="1" applyProtection="1">
      <alignment horizontal="center" vertical="center"/>
      <protection hidden="1"/>
    </xf>
    <xf numFmtId="0" fontId="8" fillId="35" borderId="24" xfId="0" applyNumberFormat="1" applyFont="1" applyFill="1" applyBorder="1" applyAlignment="1" applyProtection="1">
      <alignment horizontal="center" vertical="center"/>
      <protection hidden="1"/>
    </xf>
    <xf numFmtId="0" fontId="8" fillId="36" borderId="21" xfId="0" applyNumberFormat="1" applyFont="1" applyFill="1" applyBorder="1" applyAlignment="1" applyProtection="1">
      <alignment horizontal="center" vertical="center"/>
      <protection hidden="1"/>
    </xf>
    <xf numFmtId="0" fontId="8" fillId="36" borderId="57" xfId="0" applyNumberFormat="1" applyFont="1" applyFill="1" applyBorder="1" applyAlignment="1" applyProtection="1">
      <alignment horizontal="center" vertical="center"/>
      <protection hidden="1"/>
    </xf>
    <xf numFmtId="0" fontId="8" fillId="36" borderId="23" xfId="0" applyNumberFormat="1" applyFont="1" applyFill="1" applyBorder="1" applyAlignment="1" applyProtection="1">
      <alignment horizontal="center" vertical="center"/>
      <protection hidden="1"/>
    </xf>
    <xf numFmtId="0" fontId="8" fillId="36" borderId="0" xfId="0" applyNumberFormat="1" applyFont="1" applyFill="1" applyBorder="1" applyAlignment="1" applyProtection="1">
      <alignment horizontal="center" vertical="center"/>
      <protection hidden="1"/>
    </xf>
    <xf numFmtId="0" fontId="8" fillId="36" borderId="24" xfId="0" applyNumberFormat="1" applyFont="1" applyFill="1" applyBorder="1" applyAlignment="1" applyProtection="1">
      <alignment horizontal="center" vertical="center"/>
      <protection hidden="1"/>
    </xf>
    <xf numFmtId="0" fontId="8" fillId="37" borderId="21" xfId="0" applyNumberFormat="1" applyFont="1" applyFill="1" applyBorder="1" applyAlignment="1" applyProtection="1">
      <alignment horizontal="center" vertical="center"/>
      <protection hidden="1"/>
    </xf>
    <xf numFmtId="0" fontId="8" fillId="37" borderId="57" xfId="0" applyNumberFormat="1" applyFont="1" applyFill="1" applyBorder="1" applyAlignment="1" applyProtection="1">
      <alignment horizontal="center" vertical="center"/>
      <protection hidden="1"/>
    </xf>
    <xf numFmtId="0" fontId="8" fillId="37" borderId="23" xfId="0" applyNumberFormat="1" applyFont="1" applyFill="1" applyBorder="1" applyAlignment="1" applyProtection="1">
      <alignment horizontal="center" vertical="center"/>
      <protection hidden="1"/>
    </xf>
    <xf numFmtId="0" fontId="8" fillId="37" borderId="0" xfId="0" applyNumberFormat="1" applyFont="1" applyFill="1" applyBorder="1" applyAlignment="1" applyProtection="1">
      <alignment horizontal="center" vertical="center"/>
      <protection hidden="1"/>
    </xf>
    <xf numFmtId="0" fontId="8" fillId="37" borderId="24" xfId="0" applyNumberFormat="1" applyFont="1" applyFill="1" applyBorder="1" applyAlignment="1" applyProtection="1">
      <alignment horizontal="center" vertical="center"/>
      <protection hidden="1"/>
    </xf>
    <xf numFmtId="0" fontId="8" fillId="38" borderId="21" xfId="0" applyNumberFormat="1" applyFont="1" applyFill="1" applyBorder="1" applyAlignment="1" applyProtection="1">
      <alignment horizontal="center" vertical="center"/>
      <protection hidden="1"/>
    </xf>
    <xf numFmtId="0" fontId="8" fillId="38" borderId="57" xfId="0" applyNumberFormat="1" applyFont="1" applyFill="1" applyBorder="1" applyAlignment="1" applyProtection="1">
      <alignment horizontal="center" vertical="center"/>
      <protection hidden="1"/>
    </xf>
    <xf numFmtId="0" fontId="8" fillId="38" borderId="23" xfId="0" applyNumberFormat="1" applyFont="1" applyFill="1" applyBorder="1" applyAlignment="1" applyProtection="1">
      <alignment horizontal="center" vertical="center"/>
      <protection hidden="1"/>
    </xf>
    <xf numFmtId="0" fontId="8" fillId="38" borderId="0" xfId="0" applyNumberFormat="1" applyFont="1" applyFill="1" applyBorder="1" applyAlignment="1" applyProtection="1">
      <alignment horizontal="center" vertical="center"/>
      <protection hidden="1"/>
    </xf>
    <xf numFmtId="0" fontId="8" fillId="38" borderId="24" xfId="0" applyNumberFormat="1" applyFont="1" applyFill="1" applyBorder="1" applyAlignment="1" applyProtection="1">
      <alignment horizontal="center" vertical="center"/>
      <protection hidden="1"/>
    </xf>
    <xf numFmtId="0" fontId="8" fillId="39" borderId="21" xfId="0" applyNumberFormat="1" applyFont="1" applyFill="1" applyBorder="1" applyAlignment="1" applyProtection="1">
      <alignment horizontal="center" vertical="center"/>
      <protection hidden="1"/>
    </xf>
    <xf numFmtId="0" fontId="8" fillId="39" borderId="57" xfId="0" applyNumberFormat="1" applyFont="1" applyFill="1" applyBorder="1" applyAlignment="1" applyProtection="1">
      <alignment horizontal="center" vertical="center"/>
      <protection hidden="1"/>
    </xf>
    <xf numFmtId="0" fontId="8" fillId="39" borderId="23" xfId="0" applyNumberFormat="1" applyFont="1" applyFill="1" applyBorder="1" applyAlignment="1" applyProtection="1">
      <alignment horizontal="center" vertical="center"/>
      <protection hidden="1"/>
    </xf>
    <xf numFmtId="0" fontId="8" fillId="39" borderId="0" xfId="0" applyNumberFormat="1" applyFont="1" applyFill="1" applyBorder="1" applyAlignment="1" applyProtection="1">
      <alignment horizontal="center" vertical="center"/>
      <protection hidden="1"/>
    </xf>
    <xf numFmtId="0" fontId="8" fillId="39" borderId="24" xfId="0" applyNumberFormat="1" applyFont="1" applyFill="1" applyBorder="1" applyAlignment="1" applyProtection="1">
      <alignment horizontal="center" vertical="center"/>
      <protection hidden="1"/>
    </xf>
    <xf numFmtId="0" fontId="8" fillId="40" borderId="21" xfId="0" applyNumberFormat="1" applyFont="1" applyFill="1" applyBorder="1" applyAlignment="1" applyProtection="1">
      <alignment horizontal="center" vertical="center"/>
      <protection hidden="1"/>
    </xf>
    <xf numFmtId="0" fontId="8" fillId="40" borderId="57" xfId="0" applyNumberFormat="1" applyFont="1" applyFill="1" applyBorder="1" applyAlignment="1" applyProtection="1">
      <alignment horizontal="center" vertical="center"/>
      <protection hidden="1"/>
    </xf>
    <xf numFmtId="0" fontId="8" fillId="40" borderId="23" xfId="0" applyNumberFormat="1" applyFont="1" applyFill="1" applyBorder="1" applyAlignment="1" applyProtection="1">
      <alignment horizontal="center" vertical="center"/>
      <protection hidden="1"/>
    </xf>
    <xf numFmtId="0" fontId="8" fillId="40" borderId="0" xfId="0" applyNumberFormat="1" applyFont="1" applyFill="1" applyBorder="1" applyAlignment="1" applyProtection="1">
      <alignment horizontal="center" vertical="center"/>
      <protection hidden="1"/>
    </xf>
    <xf numFmtId="0" fontId="8" fillId="40" borderId="24" xfId="0" applyNumberFormat="1" applyFont="1" applyFill="1" applyBorder="1" applyAlignment="1" applyProtection="1">
      <alignment horizontal="center" vertical="center"/>
      <protection hidden="1"/>
    </xf>
    <xf numFmtId="0" fontId="8" fillId="41" borderId="21" xfId="0" applyNumberFormat="1" applyFont="1" applyFill="1" applyBorder="1" applyAlignment="1" applyProtection="1">
      <alignment horizontal="center" vertical="center"/>
      <protection hidden="1"/>
    </xf>
    <xf numFmtId="0" fontId="8" fillId="41" borderId="57" xfId="0" applyNumberFormat="1" applyFont="1" applyFill="1" applyBorder="1" applyAlignment="1" applyProtection="1">
      <alignment horizontal="center" vertical="center"/>
      <protection hidden="1"/>
    </xf>
    <xf numFmtId="0" fontId="8" fillId="41" borderId="23" xfId="0" applyNumberFormat="1" applyFont="1" applyFill="1" applyBorder="1" applyAlignment="1" applyProtection="1">
      <alignment horizontal="center" vertical="center"/>
      <protection hidden="1"/>
    </xf>
    <xf numFmtId="0" fontId="8" fillId="41" borderId="0" xfId="0" applyNumberFormat="1" applyFont="1" applyFill="1" applyBorder="1" applyAlignment="1" applyProtection="1">
      <alignment horizontal="center" vertical="center"/>
      <protection hidden="1"/>
    </xf>
    <xf numFmtId="0" fontId="8" fillId="41" borderId="24" xfId="0" applyNumberFormat="1" applyFont="1" applyFill="1" applyBorder="1" applyAlignment="1" applyProtection="1">
      <alignment horizontal="center" vertical="center"/>
      <protection hidden="1"/>
    </xf>
    <xf numFmtId="0" fontId="8" fillId="42" borderId="21" xfId="0" applyNumberFormat="1" applyFont="1" applyFill="1" applyBorder="1" applyAlignment="1" applyProtection="1">
      <alignment horizontal="center" vertical="center"/>
      <protection hidden="1"/>
    </xf>
    <xf numFmtId="0" fontId="8" fillId="42" borderId="57" xfId="0" applyNumberFormat="1" applyFont="1" applyFill="1" applyBorder="1" applyAlignment="1" applyProtection="1">
      <alignment horizontal="center" vertical="center"/>
      <protection hidden="1"/>
    </xf>
    <xf numFmtId="0" fontId="8" fillId="42" borderId="23" xfId="0" applyNumberFormat="1" applyFont="1" applyFill="1" applyBorder="1" applyAlignment="1" applyProtection="1">
      <alignment horizontal="center" vertical="center"/>
      <protection hidden="1"/>
    </xf>
    <xf numFmtId="0" fontId="8" fillId="42" borderId="0" xfId="0" applyNumberFormat="1" applyFont="1" applyFill="1" applyBorder="1" applyAlignment="1" applyProtection="1">
      <alignment horizontal="center" vertical="center"/>
      <protection hidden="1"/>
    </xf>
    <xf numFmtId="0" fontId="8" fillId="42" borderId="24" xfId="0" applyNumberFormat="1" applyFont="1" applyFill="1" applyBorder="1" applyAlignment="1" applyProtection="1">
      <alignment horizontal="center" vertical="center"/>
      <protection hidden="1"/>
    </xf>
    <xf numFmtId="0" fontId="8" fillId="43" borderId="21" xfId="0" applyNumberFormat="1" applyFont="1" applyFill="1" applyBorder="1" applyAlignment="1" applyProtection="1">
      <alignment horizontal="center" vertical="center"/>
      <protection hidden="1"/>
    </xf>
    <xf numFmtId="0" fontId="8" fillId="43" borderId="57" xfId="0" applyNumberFormat="1" applyFont="1" applyFill="1" applyBorder="1" applyAlignment="1" applyProtection="1">
      <alignment horizontal="center" vertical="center"/>
      <protection hidden="1"/>
    </xf>
    <xf numFmtId="0" fontId="8" fillId="43" borderId="23" xfId="0" applyNumberFormat="1" applyFont="1" applyFill="1" applyBorder="1" applyAlignment="1" applyProtection="1">
      <alignment horizontal="center" vertical="center"/>
      <protection hidden="1"/>
    </xf>
    <xf numFmtId="0" fontId="8" fillId="43" borderId="0" xfId="0" applyNumberFormat="1" applyFont="1" applyFill="1" applyBorder="1" applyAlignment="1" applyProtection="1">
      <alignment horizontal="center" vertical="center"/>
      <protection hidden="1"/>
    </xf>
    <xf numFmtId="0" fontId="8" fillId="43" borderId="24" xfId="0" applyNumberFormat="1" applyFont="1" applyFill="1" applyBorder="1" applyAlignment="1" applyProtection="1">
      <alignment horizontal="center" vertical="center"/>
      <protection hidden="1"/>
    </xf>
    <xf numFmtId="0" fontId="8" fillId="44" borderId="21" xfId="0" applyNumberFormat="1" applyFont="1" applyFill="1" applyBorder="1" applyAlignment="1" applyProtection="1">
      <alignment horizontal="center" vertical="center"/>
      <protection hidden="1"/>
    </xf>
    <xf numFmtId="0" fontId="8" fillId="44" borderId="57" xfId="0" applyNumberFormat="1" applyFont="1" applyFill="1" applyBorder="1" applyAlignment="1" applyProtection="1">
      <alignment horizontal="center" vertical="center"/>
      <protection hidden="1"/>
    </xf>
    <xf numFmtId="0" fontId="8" fillId="44" borderId="23" xfId="0" applyNumberFormat="1" applyFont="1" applyFill="1" applyBorder="1" applyAlignment="1" applyProtection="1">
      <alignment horizontal="center" vertical="center"/>
      <protection hidden="1"/>
    </xf>
    <xf numFmtId="0" fontId="8" fillId="44" borderId="0" xfId="0" applyNumberFormat="1" applyFont="1" applyFill="1" applyBorder="1" applyAlignment="1" applyProtection="1">
      <alignment horizontal="center" vertical="center"/>
      <protection hidden="1"/>
    </xf>
    <xf numFmtId="0" fontId="8" fillId="44" borderId="24" xfId="0" applyNumberFormat="1" applyFont="1" applyFill="1" applyBorder="1" applyAlignment="1" applyProtection="1">
      <alignment horizontal="center" vertical="center"/>
      <protection hidden="1"/>
    </xf>
    <xf numFmtId="0" fontId="8" fillId="45" borderId="21" xfId="0" applyNumberFormat="1" applyFont="1" applyFill="1" applyBorder="1" applyAlignment="1" applyProtection="1">
      <alignment horizontal="center" vertical="center"/>
      <protection hidden="1"/>
    </xf>
    <xf numFmtId="0" fontId="8" fillId="45" borderId="57" xfId="0" applyNumberFormat="1" applyFont="1" applyFill="1" applyBorder="1" applyAlignment="1" applyProtection="1">
      <alignment horizontal="center" vertical="center"/>
      <protection hidden="1"/>
    </xf>
    <xf numFmtId="0" fontId="8" fillId="45" borderId="23" xfId="0" applyNumberFormat="1" applyFont="1" applyFill="1" applyBorder="1" applyAlignment="1" applyProtection="1">
      <alignment horizontal="center" vertical="center"/>
      <protection hidden="1"/>
    </xf>
    <xf numFmtId="0" fontId="8" fillId="45" borderId="0" xfId="0" applyNumberFormat="1" applyFont="1" applyFill="1" applyBorder="1" applyAlignment="1" applyProtection="1">
      <alignment horizontal="center" vertical="center"/>
      <protection hidden="1"/>
    </xf>
    <xf numFmtId="0" fontId="8" fillId="45" borderId="24" xfId="0" applyNumberFormat="1" applyFont="1" applyFill="1" applyBorder="1" applyAlignment="1" applyProtection="1">
      <alignment horizontal="center" vertical="center"/>
      <protection hidden="1"/>
    </xf>
    <xf numFmtId="0" fontId="8" fillId="46" borderId="21" xfId="0" applyNumberFormat="1" applyFont="1" applyFill="1" applyBorder="1" applyAlignment="1" applyProtection="1">
      <alignment horizontal="center" vertical="center"/>
      <protection hidden="1"/>
    </xf>
    <xf numFmtId="0" fontId="8" fillId="46" borderId="57" xfId="0" applyNumberFormat="1" applyFont="1" applyFill="1" applyBorder="1" applyAlignment="1" applyProtection="1">
      <alignment horizontal="center" vertical="center"/>
      <protection hidden="1"/>
    </xf>
    <xf numFmtId="0" fontId="8" fillId="46" borderId="23" xfId="0" applyNumberFormat="1" applyFont="1" applyFill="1" applyBorder="1" applyAlignment="1" applyProtection="1">
      <alignment horizontal="center" vertical="center"/>
      <protection hidden="1"/>
    </xf>
    <xf numFmtId="0" fontId="8" fillId="46" borderId="0" xfId="0" applyNumberFormat="1" applyFont="1" applyFill="1" applyBorder="1" applyAlignment="1" applyProtection="1">
      <alignment horizontal="center" vertical="center"/>
      <protection hidden="1"/>
    </xf>
    <xf numFmtId="0" fontId="8" fillId="46" borderId="24" xfId="0" applyNumberFormat="1" applyFont="1" applyFill="1" applyBorder="1" applyAlignment="1" applyProtection="1">
      <alignment horizontal="center" vertical="center"/>
      <protection hidden="1"/>
    </xf>
    <xf numFmtId="0" fontId="8" fillId="47" borderId="21" xfId="0" applyNumberFormat="1" applyFont="1" applyFill="1" applyBorder="1" applyAlignment="1" applyProtection="1">
      <alignment horizontal="center" vertical="center"/>
      <protection hidden="1"/>
    </xf>
    <xf numFmtId="0" fontId="8" fillId="47" borderId="57" xfId="0" applyNumberFormat="1" applyFont="1" applyFill="1" applyBorder="1" applyAlignment="1" applyProtection="1">
      <alignment horizontal="center" vertical="center"/>
      <protection hidden="1"/>
    </xf>
    <xf numFmtId="0" fontId="8" fillId="47" borderId="23" xfId="0" applyNumberFormat="1" applyFont="1" applyFill="1" applyBorder="1" applyAlignment="1" applyProtection="1">
      <alignment horizontal="center" vertical="center"/>
      <protection hidden="1"/>
    </xf>
    <xf numFmtId="0" fontId="8" fillId="47" borderId="0" xfId="0" applyNumberFormat="1" applyFont="1" applyFill="1" applyBorder="1" applyAlignment="1" applyProtection="1">
      <alignment horizontal="center" vertical="center"/>
      <protection hidden="1"/>
    </xf>
    <xf numFmtId="0" fontId="8" fillId="47" borderId="24" xfId="0" applyNumberFormat="1" applyFont="1" applyFill="1" applyBorder="1" applyAlignment="1" applyProtection="1">
      <alignment horizontal="center" vertical="center"/>
      <protection hidden="1"/>
    </xf>
    <xf numFmtId="0" fontId="8" fillId="48" borderId="21" xfId="0" applyNumberFormat="1" applyFont="1" applyFill="1" applyBorder="1" applyAlignment="1" applyProtection="1">
      <alignment horizontal="center" vertical="center"/>
      <protection hidden="1"/>
    </xf>
    <xf numFmtId="0" fontId="8" fillId="48" borderId="57" xfId="0" applyNumberFormat="1" applyFont="1" applyFill="1" applyBorder="1" applyAlignment="1" applyProtection="1">
      <alignment horizontal="center" vertical="center"/>
      <protection hidden="1"/>
    </xf>
    <xf numFmtId="0" fontId="8" fillId="48" borderId="23" xfId="0" applyNumberFormat="1" applyFont="1" applyFill="1" applyBorder="1" applyAlignment="1" applyProtection="1">
      <alignment horizontal="center" vertical="center"/>
      <protection hidden="1"/>
    </xf>
    <xf numFmtId="0" fontId="8" fillId="48" borderId="0" xfId="0" applyNumberFormat="1" applyFont="1" applyFill="1" applyBorder="1" applyAlignment="1" applyProtection="1">
      <alignment horizontal="center" vertical="center"/>
      <protection hidden="1"/>
    </xf>
    <xf numFmtId="0" fontId="8" fillId="48" borderId="24" xfId="0" applyNumberFormat="1" applyFont="1" applyFill="1" applyBorder="1" applyAlignment="1" applyProtection="1">
      <alignment horizontal="center" vertical="center"/>
      <protection hidden="1"/>
    </xf>
    <xf numFmtId="0" fontId="8" fillId="49" borderId="21" xfId="0" applyNumberFormat="1" applyFont="1" applyFill="1" applyBorder="1" applyAlignment="1" applyProtection="1">
      <alignment horizontal="center" vertical="center"/>
      <protection hidden="1"/>
    </xf>
    <xf numFmtId="0" fontId="8" fillId="49" borderId="57" xfId="0" applyNumberFormat="1" applyFont="1" applyFill="1" applyBorder="1" applyAlignment="1" applyProtection="1">
      <alignment horizontal="center" vertical="center"/>
      <protection hidden="1"/>
    </xf>
    <xf numFmtId="0" fontId="8" fillId="49" borderId="23" xfId="0" applyNumberFormat="1" applyFont="1" applyFill="1" applyBorder="1" applyAlignment="1" applyProtection="1">
      <alignment horizontal="center" vertical="center"/>
      <protection hidden="1"/>
    </xf>
    <xf numFmtId="0" fontId="8" fillId="49" borderId="0" xfId="0" applyNumberFormat="1" applyFont="1" applyFill="1" applyBorder="1" applyAlignment="1" applyProtection="1">
      <alignment horizontal="center" vertical="center"/>
      <protection hidden="1"/>
    </xf>
    <xf numFmtId="0" fontId="8" fillId="49" borderId="24" xfId="0" applyNumberFormat="1" applyFont="1" applyFill="1" applyBorder="1" applyAlignment="1" applyProtection="1">
      <alignment horizontal="center" vertical="center"/>
      <protection hidden="1"/>
    </xf>
    <xf numFmtId="0" fontId="8" fillId="50" borderId="21" xfId="0" applyNumberFormat="1" applyFont="1" applyFill="1" applyBorder="1" applyAlignment="1" applyProtection="1">
      <alignment horizontal="center" vertical="center"/>
      <protection hidden="1"/>
    </xf>
    <xf numFmtId="0" fontId="8" fillId="50" borderId="57" xfId="0" applyNumberFormat="1" applyFont="1" applyFill="1" applyBorder="1" applyAlignment="1" applyProtection="1">
      <alignment horizontal="center" vertical="center"/>
      <protection hidden="1"/>
    </xf>
    <xf numFmtId="0" fontId="8" fillId="50" borderId="23" xfId="0" applyNumberFormat="1" applyFont="1" applyFill="1" applyBorder="1" applyAlignment="1" applyProtection="1">
      <alignment horizontal="center" vertical="center"/>
      <protection hidden="1"/>
    </xf>
    <xf numFmtId="0" fontId="8" fillId="50" borderId="0" xfId="0" applyNumberFormat="1" applyFont="1" applyFill="1" applyBorder="1" applyAlignment="1" applyProtection="1">
      <alignment horizontal="center" vertical="center"/>
      <protection hidden="1"/>
    </xf>
    <xf numFmtId="0" fontId="8" fillId="50" borderId="24" xfId="0" applyNumberFormat="1" applyFont="1" applyFill="1" applyBorder="1" applyAlignment="1" applyProtection="1">
      <alignment horizontal="center" vertical="center"/>
      <protection hidden="1"/>
    </xf>
    <xf numFmtId="0" fontId="8" fillId="51" borderId="21" xfId="0" applyNumberFormat="1" applyFont="1" applyFill="1" applyBorder="1" applyAlignment="1" applyProtection="1">
      <alignment horizontal="center" vertical="center"/>
      <protection hidden="1"/>
    </xf>
    <xf numFmtId="0" fontId="8" fillId="51" borderId="57" xfId="0" applyNumberFormat="1" applyFont="1" applyFill="1" applyBorder="1" applyAlignment="1" applyProtection="1">
      <alignment horizontal="center" vertical="center"/>
      <protection hidden="1"/>
    </xf>
    <xf numFmtId="0" fontId="8" fillId="51" borderId="23" xfId="0" applyNumberFormat="1" applyFont="1" applyFill="1" applyBorder="1" applyAlignment="1" applyProtection="1">
      <alignment horizontal="center" vertical="center"/>
      <protection hidden="1"/>
    </xf>
    <xf numFmtId="0" fontId="8" fillId="51" borderId="0" xfId="0" applyNumberFormat="1" applyFont="1" applyFill="1" applyBorder="1" applyAlignment="1" applyProtection="1">
      <alignment horizontal="center" vertical="center"/>
      <protection hidden="1"/>
    </xf>
    <xf numFmtId="0" fontId="8" fillId="51" borderId="24" xfId="0" applyNumberFormat="1" applyFont="1" applyFill="1" applyBorder="1" applyAlignment="1" applyProtection="1">
      <alignment horizontal="center" vertical="center"/>
      <protection hidden="1"/>
    </xf>
    <xf numFmtId="0" fontId="8" fillId="52" borderId="21" xfId="0" applyNumberFormat="1" applyFont="1" applyFill="1" applyBorder="1" applyAlignment="1" applyProtection="1">
      <alignment horizontal="center" vertical="center"/>
      <protection hidden="1"/>
    </xf>
    <xf numFmtId="0" fontId="8" fillId="52" borderId="57" xfId="0" applyNumberFormat="1" applyFont="1" applyFill="1" applyBorder="1" applyAlignment="1" applyProtection="1">
      <alignment horizontal="center" vertical="center"/>
      <protection hidden="1"/>
    </xf>
    <xf numFmtId="0" fontId="8" fillId="52" borderId="23" xfId="0" applyNumberFormat="1" applyFont="1" applyFill="1" applyBorder="1" applyAlignment="1" applyProtection="1">
      <alignment horizontal="center" vertical="center"/>
      <protection hidden="1"/>
    </xf>
    <xf numFmtId="0" fontId="8" fillId="52" borderId="0" xfId="0" applyNumberFormat="1" applyFont="1" applyFill="1" applyBorder="1" applyAlignment="1" applyProtection="1">
      <alignment horizontal="center" vertical="center"/>
      <protection hidden="1"/>
    </xf>
    <xf numFmtId="0" fontId="8" fillId="52" borderId="24" xfId="0" applyNumberFormat="1" applyFont="1" applyFill="1" applyBorder="1" applyAlignment="1" applyProtection="1">
      <alignment horizontal="center" vertical="center"/>
      <protection hidden="1"/>
    </xf>
    <xf numFmtId="0" fontId="8" fillId="53" borderId="21" xfId="0" applyNumberFormat="1" applyFont="1" applyFill="1" applyBorder="1" applyAlignment="1" applyProtection="1">
      <alignment horizontal="center" vertical="center"/>
      <protection hidden="1"/>
    </xf>
    <xf numFmtId="0" fontId="8" fillId="53" borderId="57" xfId="0" applyNumberFormat="1" applyFont="1" applyFill="1" applyBorder="1" applyAlignment="1" applyProtection="1">
      <alignment horizontal="center" vertical="center"/>
      <protection hidden="1"/>
    </xf>
    <xf numFmtId="0" fontId="8" fillId="53" borderId="23" xfId="0" applyNumberFormat="1" applyFont="1" applyFill="1" applyBorder="1" applyAlignment="1" applyProtection="1">
      <alignment horizontal="center" vertical="center"/>
      <protection hidden="1"/>
    </xf>
    <xf numFmtId="0" fontId="8" fillId="53" borderId="0" xfId="0" applyNumberFormat="1" applyFont="1" applyFill="1" applyBorder="1" applyAlignment="1" applyProtection="1">
      <alignment horizontal="center" vertical="center"/>
      <protection hidden="1"/>
    </xf>
    <xf numFmtId="0" fontId="8" fillId="53" borderId="24" xfId="0" applyNumberFormat="1" applyFont="1" applyFill="1" applyBorder="1" applyAlignment="1" applyProtection="1">
      <alignment horizontal="center" vertical="center"/>
      <protection hidden="1"/>
    </xf>
    <xf numFmtId="0" fontId="8" fillId="14" borderId="21" xfId="0" applyNumberFormat="1" applyFont="1" applyFill="1" applyBorder="1" applyAlignment="1" applyProtection="1">
      <alignment horizontal="center" vertical="center"/>
      <protection hidden="1"/>
    </xf>
    <xf numFmtId="0" fontId="8" fillId="14" borderId="57" xfId="0" applyNumberFormat="1" applyFont="1" applyFill="1" applyBorder="1" applyAlignment="1" applyProtection="1">
      <alignment horizontal="center" vertical="center"/>
      <protection hidden="1"/>
    </xf>
    <xf numFmtId="0" fontId="8" fillId="14" borderId="23" xfId="0" applyNumberFormat="1" applyFont="1" applyFill="1" applyBorder="1" applyAlignment="1" applyProtection="1">
      <alignment horizontal="center" vertical="center"/>
      <protection hidden="1"/>
    </xf>
    <xf numFmtId="0" fontId="8" fillId="14" borderId="0" xfId="0" applyNumberFormat="1" applyFont="1" applyFill="1" applyBorder="1" applyAlignment="1" applyProtection="1">
      <alignment horizontal="center" vertical="center"/>
      <protection hidden="1"/>
    </xf>
    <xf numFmtId="0" fontId="8" fillId="14" borderId="24" xfId="0" applyNumberFormat="1" applyFont="1" applyFill="1" applyBorder="1" applyAlignment="1" applyProtection="1">
      <alignment horizontal="center" vertical="center"/>
      <protection hidden="1"/>
    </xf>
    <xf numFmtId="0" fontId="8" fillId="6" borderId="0" xfId="0" applyNumberFormat="1" applyFont="1" applyFill="1" applyAlignment="1" applyProtection="1">
      <alignment horizontal="center" vertical="center"/>
      <protection hidden="1"/>
    </xf>
    <xf numFmtId="0" fontId="8" fillId="6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NumberFormat="1" applyFont="1" applyBorder="1" applyAlignment="1" applyProtection="1">
      <alignment horizontal="center" vertical="center"/>
      <protection hidden="1"/>
    </xf>
    <xf numFmtId="0" fontId="8" fillId="0" borderId="6" xfId="0" applyNumberFormat="1" applyFont="1" applyBorder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10" fillId="9" borderId="18" xfId="0" applyFont="1" applyFill="1" applyBorder="1" applyAlignment="1" applyProtection="1">
      <alignment horizontal="right" vertical="center"/>
      <protection hidden="1"/>
    </xf>
    <xf numFmtId="0" fontId="10" fillId="9" borderId="45" xfId="0" applyFont="1" applyFill="1" applyBorder="1" applyAlignment="1" applyProtection="1">
      <alignment vertical="center"/>
      <protection hidden="1"/>
    </xf>
    <xf numFmtId="0" fontId="1" fillId="9" borderId="8" xfId="0" applyFont="1" applyFill="1" applyBorder="1" applyAlignment="1" applyProtection="1">
      <alignment vertical="center"/>
      <protection hidden="1"/>
    </xf>
    <xf numFmtId="0" fontId="0" fillId="9" borderId="9" xfId="0" applyFill="1" applyBorder="1" applyAlignment="1" applyProtection="1">
      <alignment vertical="center"/>
      <protection hidden="1"/>
    </xf>
    <xf numFmtId="0" fontId="0" fillId="9" borderId="10" xfId="0" applyFill="1" applyBorder="1" applyAlignment="1" applyProtection="1">
      <alignment vertical="center"/>
      <protection hidden="1"/>
    </xf>
    <xf numFmtId="0" fontId="0" fillId="21" borderId="0" xfId="0" applyFill="1" applyAlignment="1" applyProtection="1">
      <alignment horizontal="center" vertical="center"/>
      <protection hidden="1"/>
    </xf>
    <xf numFmtId="0" fontId="10" fillId="9" borderId="50" xfId="0" applyFont="1" applyFill="1" applyBorder="1" applyAlignment="1" applyProtection="1">
      <alignment vertical="center"/>
      <protection hidden="1"/>
    </xf>
    <xf numFmtId="0" fontId="10" fillId="9" borderId="1" xfId="0" applyFont="1" applyFill="1" applyBorder="1" applyAlignment="1" applyProtection="1">
      <alignment horizontal="right" vertical="center"/>
      <protection hidden="1"/>
    </xf>
    <xf numFmtId="0" fontId="10" fillId="9" borderId="54" xfId="0" applyFont="1" applyFill="1" applyBorder="1" applyAlignment="1" applyProtection="1">
      <alignment vertical="center"/>
      <protection hidden="1"/>
    </xf>
    <xf numFmtId="0" fontId="1" fillId="9" borderId="13" xfId="0" applyFont="1" applyFill="1" applyBorder="1" applyAlignment="1" applyProtection="1">
      <alignment vertical="center"/>
      <protection hidden="1"/>
    </xf>
    <xf numFmtId="0" fontId="0" fillId="9" borderId="14" xfId="0" applyFill="1" applyBorder="1" applyAlignment="1" applyProtection="1">
      <alignment vertical="center"/>
      <protection hidden="1"/>
    </xf>
    <xf numFmtId="0" fontId="0" fillId="9" borderId="35" xfId="0" applyFill="1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0" fillId="9" borderId="53" xfId="0" applyFont="1" applyFill="1" applyBorder="1" applyAlignment="1" applyProtection="1">
      <alignment vertical="center"/>
      <protection hidden="1"/>
    </xf>
    <xf numFmtId="0" fontId="27" fillId="11" borderId="37" xfId="0" applyNumberFormat="1" applyFont="1" applyFill="1" applyBorder="1" applyAlignment="1" applyProtection="1">
      <alignment horizontal="center" vertical="center"/>
      <protection hidden="1"/>
    </xf>
    <xf numFmtId="0" fontId="10" fillId="11" borderId="12" xfId="0" applyFont="1" applyFill="1" applyBorder="1" applyAlignment="1" applyProtection="1">
      <alignment horizontal="center" vertical="center"/>
      <protection hidden="1"/>
    </xf>
    <xf numFmtId="2" fontId="0" fillId="11" borderId="55" xfId="0" applyNumberFormat="1" applyFill="1" applyBorder="1" applyAlignment="1" applyProtection="1">
      <alignment horizontal="center" vertical="center"/>
      <protection hidden="1"/>
    </xf>
    <xf numFmtId="2" fontId="0" fillId="11" borderId="6" xfId="0" applyNumberFormat="1" applyFill="1" applyBorder="1" applyAlignment="1" applyProtection="1">
      <alignment horizontal="center" vertical="center"/>
      <protection hidden="1"/>
    </xf>
    <xf numFmtId="2" fontId="0" fillId="11" borderId="33" xfId="0" applyNumberFormat="1" applyFill="1" applyBorder="1" applyAlignment="1" applyProtection="1">
      <alignment horizontal="center" vertical="center"/>
      <protection hidden="1"/>
    </xf>
    <xf numFmtId="0" fontId="27" fillId="11" borderId="18" xfId="0" applyFont="1" applyFill="1" applyBorder="1" applyAlignment="1" applyProtection="1">
      <alignment horizontal="center" vertical="center"/>
      <protection hidden="1"/>
    </xf>
    <xf numFmtId="0" fontId="10" fillId="11" borderId="52" xfId="0" applyFont="1" applyFill="1" applyBorder="1" applyAlignment="1" applyProtection="1">
      <alignment horizontal="center" vertical="center"/>
      <protection hidden="1"/>
    </xf>
    <xf numFmtId="2" fontId="0" fillId="11" borderId="37" xfId="0" applyNumberFormat="1" applyFill="1" applyBorder="1" applyAlignment="1" applyProtection="1">
      <alignment horizontal="center" vertical="center"/>
      <protection hidden="1"/>
    </xf>
    <xf numFmtId="0" fontId="10" fillId="11" borderId="34" xfId="0" applyFont="1" applyFill="1" applyBorder="1" applyAlignment="1" applyProtection="1">
      <alignment horizontal="center" vertical="center"/>
      <protection hidden="1"/>
    </xf>
    <xf numFmtId="2" fontId="0" fillId="11" borderId="38" xfId="0" applyNumberFormat="1" applyFill="1" applyBorder="1" applyAlignment="1" applyProtection="1">
      <alignment horizontal="center" vertical="center"/>
      <protection hidden="1"/>
    </xf>
    <xf numFmtId="0" fontId="27" fillId="11" borderId="30" xfId="0" applyFont="1" applyFill="1" applyBorder="1" applyAlignment="1" applyProtection="1">
      <alignment horizontal="center" vertical="center"/>
      <protection hidden="1"/>
    </xf>
    <xf numFmtId="0" fontId="10" fillId="11" borderId="51" xfId="0" applyFont="1" applyFill="1" applyBorder="1" applyAlignment="1" applyProtection="1">
      <alignment horizontal="center" vertical="center"/>
      <protection hidden="1"/>
    </xf>
    <xf numFmtId="2" fontId="0" fillId="11" borderId="36" xfId="0" applyNumberFormat="1" applyFill="1" applyBorder="1" applyAlignment="1" applyProtection="1">
      <alignment horizontal="center" vertical="center"/>
      <protection hidden="1"/>
    </xf>
    <xf numFmtId="0" fontId="27" fillId="11" borderId="30" xfId="0" applyNumberFormat="1" applyFont="1" applyFill="1" applyBorder="1" applyAlignment="1" applyProtection="1">
      <alignment horizontal="center" vertical="center"/>
      <protection hidden="1"/>
    </xf>
    <xf numFmtId="0" fontId="10" fillId="11" borderId="30" xfId="0" applyNumberFormat="1" applyFont="1" applyFill="1" applyBorder="1" applyAlignment="1" applyProtection="1">
      <alignment horizontal="center" vertical="center"/>
      <protection hidden="1"/>
    </xf>
    <xf numFmtId="2" fontId="1" fillId="11" borderId="36" xfId="0" applyNumberFormat="1" applyFont="1" applyFill="1" applyBorder="1" applyAlignment="1" applyProtection="1">
      <alignment horizontal="center" vertical="center"/>
      <protection hidden="1"/>
    </xf>
    <xf numFmtId="2" fontId="1" fillId="11" borderId="39" xfId="0" applyNumberFormat="1" applyFont="1" applyFill="1" applyBorder="1" applyAlignment="1" applyProtection="1">
      <alignment horizontal="center" vertical="center"/>
      <protection hidden="1"/>
    </xf>
    <xf numFmtId="2" fontId="0" fillId="11" borderId="5" xfId="0" applyNumberFormat="1" applyFill="1" applyBorder="1" applyAlignment="1" applyProtection="1">
      <alignment horizontal="center" vertical="center"/>
      <protection hidden="1"/>
    </xf>
    <xf numFmtId="2" fontId="0" fillId="11" borderId="34" xfId="0" applyNumberFormat="1" applyFill="1" applyBorder="1" applyAlignment="1" applyProtection="1">
      <alignment horizontal="center" vertical="center"/>
      <protection hidden="1"/>
    </xf>
    <xf numFmtId="0" fontId="10" fillId="11" borderId="41" xfId="0" applyNumberFormat="1" applyFont="1" applyFill="1" applyBorder="1" applyAlignment="1" applyProtection="1">
      <alignment horizontal="center" vertical="center"/>
      <protection hidden="1"/>
    </xf>
    <xf numFmtId="2" fontId="0" fillId="11" borderId="39" xfId="0" applyNumberFormat="1" applyFill="1" applyBorder="1" applyAlignment="1" applyProtection="1">
      <alignment horizontal="center" vertical="center"/>
      <protection hidden="1"/>
    </xf>
    <xf numFmtId="0" fontId="10" fillId="6" borderId="18" xfId="0" applyFont="1" applyFill="1" applyBorder="1" applyAlignment="1" applyProtection="1">
      <alignment horizontal="right" vertical="center"/>
      <protection hidden="1"/>
    </xf>
    <xf numFmtId="0" fontId="10" fillId="6" borderId="45" xfId="0" applyFont="1" applyFill="1" applyBorder="1" applyAlignment="1" applyProtection="1">
      <alignment vertical="center"/>
      <protection hidden="1"/>
    </xf>
    <xf numFmtId="0" fontId="1" fillId="6" borderId="19" xfId="0" applyFont="1" applyFill="1" applyBorder="1" applyAlignment="1" applyProtection="1">
      <alignment horizontal="center" vertical="center"/>
      <protection hidden="1"/>
    </xf>
    <xf numFmtId="0" fontId="0" fillId="6" borderId="42" xfId="0" applyFill="1" applyBorder="1" applyProtection="1">
      <protection hidden="1"/>
    </xf>
    <xf numFmtId="0" fontId="0" fillId="6" borderId="43" xfId="0" applyFill="1" applyBorder="1" applyProtection="1">
      <protection hidden="1"/>
    </xf>
    <xf numFmtId="0" fontId="10" fillId="6" borderId="50" xfId="0" applyFont="1" applyFill="1" applyBorder="1" applyAlignment="1" applyProtection="1">
      <alignment vertical="center"/>
      <protection hidden="1"/>
    </xf>
    <xf numFmtId="0" fontId="0" fillId="6" borderId="19" xfId="0" applyFill="1" applyBorder="1" applyProtection="1">
      <protection hidden="1"/>
    </xf>
    <xf numFmtId="0" fontId="10" fillId="6" borderId="1" xfId="0" applyFont="1" applyFill="1" applyBorder="1" applyAlignment="1" applyProtection="1">
      <alignment horizontal="right" vertical="center"/>
      <protection hidden="1"/>
    </xf>
    <xf numFmtId="0" fontId="10" fillId="6" borderId="54" xfId="0" applyFont="1" applyFill="1" applyBorder="1" applyAlignment="1" applyProtection="1">
      <alignment vertical="center"/>
      <protection hidden="1"/>
    </xf>
    <xf numFmtId="0" fontId="1" fillId="6" borderId="20" xfId="0" applyFont="1" applyFill="1" applyBorder="1" applyAlignment="1" applyProtection="1">
      <alignment horizontal="center" vertical="center"/>
      <protection hidden="1"/>
    </xf>
    <xf numFmtId="0" fontId="0" fillId="6" borderId="41" xfId="0" applyFill="1" applyBorder="1" applyProtection="1">
      <protection hidden="1"/>
    </xf>
    <xf numFmtId="0" fontId="0" fillId="6" borderId="40" xfId="0" applyFill="1" applyBorder="1" applyProtection="1">
      <protection hidden="1"/>
    </xf>
    <xf numFmtId="0" fontId="10" fillId="6" borderId="53" xfId="0" applyFont="1" applyFill="1" applyBorder="1" applyAlignment="1" applyProtection="1">
      <alignment vertical="center"/>
      <protection hidden="1"/>
    </xf>
    <xf numFmtId="0" fontId="0" fillId="6" borderId="20" xfId="0" applyFill="1" applyBorder="1" applyProtection="1">
      <protection hidden="1"/>
    </xf>
    <xf numFmtId="0" fontId="27" fillId="11" borderId="56" xfId="0" applyFont="1" applyFill="1" applyBorder="1" applyAlignment="1" applyProtection="1">
      <alignment horizontal="center" vertical="center"/>
      <protection hidden="1"/>
    </xf>
    <xf numFmtId="0" fontId="27" fillId="11" borderId="26" xfId="0" applyFont="1" applyFill="1" applyBorder="1" applyAlignment="1" applyProtection="1">
      <alignment horizontal="center" vertical="center"/>
      <protection hidden="1"/>
    </xf>
    <xf numFmtId="0" fontId="27" fillId="11" borderId="2" xfId="0" applyFont="1" applyFill="1" applyBorder="1" applyAlignment="1" applyProtection="1">
      <alignment horizontal="center" vertical="center"/>
      <protection hidden="1"/>
    </xf>
    <xf numFmtId="0" fontId="27" fillId="11" borderId="2" xfId="0" applyNumberFormat="1" applyFont="1" applyFill="1" applyBorder="1" applyAlignment="1" applyProtection="1">
      <alignment horizontal="center" vertical="center"/>
      <protection hidden="1"/>
    </xf>
    <xf numFmtId="0" fontId="27" fillId="11" borderId="2" xfId="0" applyNumberFormat="1" applyFont="1" applyFill="1" applyBorder="1" applyAlignment="1" applyProtection="1">
      <alignment horizontal="center" vertical="center" wrapText="1"/>
      <protection hidden="1"/>
    </xf>
    <xf numFmtId="0" fontId="27" fillId="11" borderId="1" xfId="0" applyNumberFormat="1" applyFont="1" applyFill="1" applyBorder="1" applyAlignment="1" applyProtection="1">
      <alignment horizontal="center" vertical="center"/>
      <protection hidden="1"/>
    </xf>
    <xf numFmtId="0" fontId="27" fillId="11" borderId="3" xfId="0" applyNumberFormat="1" applyFont="1" applyFill="1" applyBorder="1" applyAlignment="1" applyProtection="1">
      <alignment horizontal="center" vertical="center"/>
      <protection hidden="1"/>
    </xf>
    <xf numFmtId="0" fontId="26" fillId="10" borderId="18" xfId="0" applyFont="1" applyFill="1" applyBorder="1" applyAlignment="1" applyProtection="1">
      <alignment horizontal="right" vertical="center"/>
      <protection hidden="1"/>
    </xf>
    <xf numFmtId="0" fontId="26" fillId="10" borderId="45" xfId="0" applyFont="1" applyFill="1" applyBorder="1" applyAlignment="1" applyProtection="1">
      <alignment vertical="center"/>
      <protection hidden="1"/>
    </xf>
    <xf numFmtId="0" fontId="1" fillId="10" borderId="19" xfId="0" applyFont="1" applyFill="1" applyBorder="1" applyAlignment="1" applyProtection="1">
      <alignment horizontal="center" vertical="center"/>
      <protection hidden="1"/>
    </xf>
    <xf numFmtId="0" fontId="0" fillId="10" borderId="42" xfId="0" applyFill="1" applyBorder="1" applyProtection="1">
      <protection hidden="1"/>
    </xf>
    <xf numFmtId="0" fontId="0" fillId="10" borderId="43" xfId="0" applyFill="1" applyBorder="1" applyProtection="1">
      <protection hidden="1"/>
    </xf>
    <xf numFmtId="0" fontId="26" fillId="10" borderId="50" xfId="0" applyFont="1" applyFill="1" applyBorder="1" applyAlignment="1" applyProtection="1">
      <alignment vertical="center"/>
      <protection hidden="1"/>
    </xf>
    <xf numFmtId="0" fontId="0" fillId="10" borderId="19" xfId="0" applyFill="1" applyBorder="1" applyProtection="1">
      <protection hidden="1"/>
    </xf>
    <xf numFmtId="0" fontId="26" fillId="10" borderId="1" xfId="0" applyFont="1" applyFill="1" applyBorder="1" applyAlignment="1" applyProtection="1">
      <alignment horizontal="right" vertical="center"/>
      <protection hidden="1"/>
    </xf>
    <xf numFmtId="0" fontId="26" fillId="10" borderId="54" xfId="0" applyFont="1" applyFill="1" applyBorder="1" applyAlignment="1" applyProtection="1">
      <alignment vertical="center"/>
      <protection hidden="1"/>
    </xf>
    <xf numFmtId="0" fontId="1" fillId="10" borderId="20" xfId="0" applyFont="1" applyFill="1" applyBorder="1" applyAlignment="1" applyProtection="1">
      <alignment horizontal="center" vertical="center"/>
      <protection hidden="1"/>
    </xf>
    <xf numFmtId="0" fontId="0" fillId="10" borderId="41" xfId="0" applyFill="1" applyBorder="1" applyProtection="1">
      <protection hidden="1"/>
    </xf>
    <xf numFmtId="0" fontId="0" fillId="10" borderId="40" xfId="0" applyFill="1" applyBorder="1" applyProtection="1"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26" fillId="10" borderId="53" xfId="0" applyFont="1" applyFill="1" applyBorder="1" applyAlignment="1" applyProtection="1">
      <alignment vertical="center"/>
      <protection hidden="1"/>
    </xf>
    <xf numFmtId="0" fontId="0" fillId="10" borderId="20" xfId="0" applyFill="1" applyBorder="1" applyProtection="1">
      <protection hidden="1"/>
    </xf>
    <xf numFmtId="0" fontId="27" fillId="11" borderId="4" xfId="0" applyFont="1" applyFill="1" applyBorder="1" applyAlignment="1" applyProtection="1">
      <alignment horizontal="center" vertical="center"/>
      <protection hidden="1"/>
    </xf>
    <xf numFmtId="0" fontId="10" fillId="11" borderId="27" xfId="0" applyFont="1" applyFill="1" applyBorder="1" applyAlignment="1" applyProtection="1">
      <alignment horizontal="center" vertical="center"/>
      <protection hidden="1"/>
    </xf>
    <xf numFmtId="2" fontId="0" fillId="11" borderId="19" xfId="0" applyNumberFormat="1" applyFill="1" applyBorder="1" applyAlignment="1" applyProtection="1">
      <alignment horizontal="center" vertical="center"/>
      <protection hidden="1"/>
    </xf>
    <xf numFmtId="2" fontId="0" fillId="11" borderId="42" xfId="0" applyNumberFormat="1" applyFill="1" applyBorder="1" applyAlignment="1" applyProtection="1">
      <alignment horizontal="center" vertical="center"/>
      <protection hidden="1"/>
    </xf>
    <xf numFmtId="0" fontId="10" fillId="11" borderId="68" xfId="0" applyFont="1" applyFill="1" applyBorder="1" applyAlignment="1" applyProtection="1">
      <alignment horizontal="center" vertical="center"/>
      <protection hidden="1"/>
    </xf>
    <xf numFmtId="0" fontId="10" fillId="11" borderId="36" xfId="0" applyNumberFormat="1" applyFont="1" applyFill="1" applyBorder="1" applyAlignment="1" applyProtection="1">
      <alignment horizontal="center" vertical="center"/>
      <protection hidden="1"/>
    </xf>
    <xf numFmtId="0" fontId="10" fillId="11" borderId="39" xfId="0" applyNumberFormat="1" applyFont="1" applyFill="1" applyBorder="1" applyAlignment="1" applyProtection="1">
      <alignment horizontal="center" vertical="center"/>
      <protection hidden="1"/>
    </xf>
    <xf numFmtId="0" fontId="10" fillId="11" borderId="3" xfId="0" applyFont="1" applyFill="1" applyBorder="1" applyAlignment="1" applyProtection="1">
      <alignment horizontal="center" vertical="center"/>
      <protection hidden="1"/>
    </xf>
    <xf numFmtId="2" fontId="0" fillId="11" borderId="20" xfId="0" applyNumberFormat="1" applyFill="1" applyBorder="1" applyAlignment="1" applyProtection="1">
      <alignment horizontal="center" vertical="center"/>
      <protection hidden="1"/>
    </xf>
    <xf numFmtId="2" fontId="0" fillId="11" borderId="41" xfId="0" applyNumberFormat="1" applyFill="1" applyBorder="1" applyAlignment="1" applyProtection="1">
      <alignment horizontal="center" vertical="center"/>
      <protection hidden="1"/>
    </xf>
    <xf numFmtId="2" fontId="0" fillId="11" borderId="40" xfId="0" applyNumberFormat="1" applyFill="1" applyBorder="1" applyAlignment="1" applyProtection="1">
      <alignment horizontal="center" vertical="center"/>
      <protection hidden="1"/>
    </xf>
    <xf numFmtId="0" fontId="1" fillId="9" borderId="19" xfId="0" applyFont="1" applyFill="1" applyBorder="1" applyAlignment="1" applyProtection="1">
      <alignment horizontal="center" vertical="center"/>
      <protection hidden="1"/>
    </xf>
    <xf numFmtId="0" fontId="0" fillId="9" borderId="42" xfId="0" applyFill="1" applyBorder="1" applyProtection="1">
      <protection hidden="1"/>
    </xf>
    <xf numFmtId="0" fontId="0" fillId="9" borderId="43" xfId="0" applyFill="1" applyBorder="1" applyProtection="1">
      <protection hidden="1"/>
    </xf>
    <xf numFmtId="0" fontId="0" fillId="9" borderId="19" xfId="0" applyFill="1" applyBorder="1" applyProtection="1">
      <protection hidden="1"/>
    </xf>
    <xf numFmtId="0" fontId="1" fillId="9" borderId="20" xfId="0" applyFont="1" applyFill="1" applyBorder="1" applyAlignment="1" applyProtection="1">
      <alignment horizontal="center" vertical="center"/>
      <protection hidden="1"/>
    </xf>
    <xf numFmtId="0" fontId="0" fillId="9" borderId="41" xfId="0" applyFill="1" applyBorder="1" applyProtection="1">
      <protection hidden="1"/>
    </xf>
    <xf numFmtId="0" fontId="0" fillId="9" borderId="40" xfId="0" applyFill="1" applyBorder="1" applyProtection="1">
      <protection hidden="1"/>
    </xf>
    <xf numFmtId="0" fontId="10" fillId="9" borderId="58" xfId="0" applyFont="1" applyFill="1" applyBorder="1" applyAlignment="1" applyProtection="1">
      <alignment vertical="center"/>
      <protection hidden="1"/>
    </xf>
    <xf numFmtId="0" fontId="0" fillId="9" borderId="20" xfId="0" applyFill="1" applyBorder="1" applyProtection="1">
      <protection hidden="1"/>
    </xf>
    <xf numFmtId="0" fontId="10" fillId="11" borderId="6" xfId="0" applyFont="1" applyFill="1" applyBorder="1" applyAlignment="1" applyProtection="1">
      <alignment horizontal="center" vertical="center"/>
      <protection hidden="1"/>
    </xf>
    <xf numFmtId="2" fontId="0" fillId="11" borderId="65" xfId="0" applyNumberFormat="1" applyFill="1" applyBorder="1" applyAlignment="1" applyProtection="1">
      <alignment horizontal="center" vertical="center"/>
      <protection hidden="1"/>
    </xf>
    <xf numFmtId="0" fontId="10" fillId="11" borderId="26" xfId="0" applyFont="1" applyFill="1" applyBorder="1" applyAlignment="1" applyProtection="1">
      <alignment horizontal="center" vertical="center"/>
      <protection hidden="1"/>
    </xf>
    <xf numFmtId="0" fontId="10" fillId="11" borderId="37" xfId="0" applyFont="1" applyFill="1" applyBorder="1" applyAlignment="1" applyProtection="1">
      <alignment horizontal="center" vertical="center"/>
      <protection hidden="1"/>
    </xf>
    <xf numFmtId="2" fontId="0" fillId="11" borderId="66" xfId="0" applyNumberFormat="1" applyFill="1" applyBorder="1" applyAlignment="1" applyProtection="1">
      <alignment horizontal="center" vertical="center"/>
      <protection hidden="1"/>
    </xf>
    <xf numFmtId="0" fontId="10" fillId="11" borderId="2" xfId="0" applyFont="1" applyFill="1" applyBorder="1" applyAlignment="1" applyProtection="1">
      <alignment horizontal="center" vertical="center"/>
      <protection hidden="1"/>
    </xf>
    <xf numFmtId="2" fontId="0" fillId="11" borderId="66" xfId="0" applyNumberFormat="1" applyFont="1" applyFill="1" applyBorder="1" applyAlignment="1" applyProtection="1">
      <alignment horizontal="center" vertical="center"/>
      <protection hidden="1"/>
    </xf>
    <xf numFmtId="2" fontId="1" fillId="11" borderId="66" xfId="0" applyNumberFormat="1" applyFont="1" applyFill="1" applyBorder="1" applyAlignment="1" applyProtection="1">
      <alignment horizontal="center" vertical="center"/>
      <protection hidden="1"/>
    </xf>
    <xf numFmtId="2" fontId="1" fillId="11" borderId="67" xfId="0" applyNumberFormat="1" applyFont="1" applyFill="1" applyBorder="1" applyAlignment="1" applyProtection="1">
      <alignment horizontal="center" vertical="center"/>
      <protection hidden="1"/>
    </xf>
    <xf numFmtId="2" fontId="0" fillId="11" borderId="67" xfId="0" applyNumberFormat="1" applyFill="1" applyBorder="1" applyAlignment="1" applyProtection="1">
      <alignment horizontal="center" vertical="center"/>
      <protection hidden="1"/>
    </xf>
    <xf numFmtId="0" fontId="10" fillId="6" borderId="70" xfId="0" applyFont="1" applyFill="1" applyBorder="1" applyAlignment="1" applyProtection="1">
      <alignment vertical="center"/>
      <protection hidden="1"/>
    </xf>
    <xf numFmtId="0" fontId="10" fillId="6" borderId="59" xfId="0" applyFont="1" applyFill="1" applyBorder="1" applyAlignment="1" applyProtection="1">
      <alignment vertical="center"/>
      <protection hidden="1"/>
    </xf>
    <xf numFmtId="0" fontId="10" fillId="11" borderId="2" xfId="0" applyNumberFormat="1" applyFont="1" applyFill="1" applyBorder="1" applyAlignment="1" applyProtection="1">
      <alignment horizontal="center" vertical="center"/>
      <protection hidden="1"/>
    </xf>
    <xf numFmtId="0" fontId="10" fillId="11" borderId="3" xfId="0" applyNumberFormat="1" applyFont="1" applyFill="1" applyBorder="1" applyAlignment="1" applyProtection="1">
      <alignment horizontal="center" vertical="center"/>
      <protection hidden="1"/>
    </xf>
    <xf numFmtId="0" fontId="10" fillId="0" borderId="55" xfId="0" applyFont="1" applyFill="1" applyBorder="1" applyAlignment="1" applyProtection="1">
      <alignment horizontal="center" vertical="center"/>
      <protection hidden="1"/>
    </xf>
    <xf numFmtId="0" fontId="10" fillId="0" borderId="52" xfId="0" applyFont="1" applyFill="1" applyBorder="1" applyAlignment="1" applyProtection="1">
      <alignment horizontal="center" vertical="center"/>
      <protection hidden="1"/>
    </xf>
    <xf numFmtId="0" fontId="0" fillId="0" borderId="55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33" xfId="0" applyBorder="1" applyProtection="1">
      <protection hidden="1"/>
    </xf>
    <xf numFmtId="0" fontId="10" fillId="0" borderId="36" xfId="0" applyFont="1" applyFill="1" applyBorder="1" applyAlignment="1" applyProtection="1">
      <alignment horizontal="center" vertical="center"/>
      <protection hidden="1"/>
    </xf>
    <xf numFmtId="0" fontId="10" fillId="0" borderId="51" xfId="0" applyFont="1" applyFill="1" applyBorder="1" applyAlignment="1" applyProtection="1">
      <alignment horizontal="center" vertical="center"/>
      <protection hidden="1"/>
    </xf>
    <xf numFmtId="0" fontId="0" fillId="0" borderId="36" xfId="0" applyBorder="1" applyProtection="1">
      <protection hidden="1"/>
    </xf>
    <xf numFmtId="0" fontId="0" fillId="0" borderId="37" xfId="0" applyBorder="1" applyProtection="1">
      <protection hidden="1"/>
    </xf>
    <xf numFmtId="0" fontId="0" fillId="0" borderId="38" xfId="0" applyBorder="1" applyProtection="1">
      <protection hidden="1"/>
    </xf>
    <xf numFmtId="0" fontId="10" fillId="0" borderId="36" xfId="0" applyNumberFormat="1" applyFont="1" applyFill="1" applyBorder="1" applyAlignment="1" applyProtection="1">
      <alignment horizontal="center" vertical="center"/>
      <protection hidden="1"/>
    </xf>
    <xf numFmtId="0" fontId="10" fillId="0" borderId="39" xfId="0" applyNumberFormat="1" applyFont="1" applyFill="1" applyBorder="1" applyAlignment="1" applyProtection="1">
      <alignment horizontal="center" vertical="center"/>
      <protection hidden="1"/>
    </xf>
    <xf numFmtId="0" fontId="0" fillId="0" borderId="39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34" xfId="0" applyBorder="1" applyProtection="1">
      <protection hidden="1"/>
    </xf>
    <xf numFmtId="0" fontId="1" fillId="6" borderId="39" xfId="0" applyFont="1" applyFill="1" applyBorder="1" applyAlignment="1" applyProtection="1">
      <alignment horizontal="center" vertical="center"/>
      <protection hidden="1"/>
    </xf>
    <xf numFmtId="0" fontId="0" fillId="6" borderId="5" xfId="0" applyFill="1" applyBorder="1" applyProtection="1">
      <protection hidden="1"/>
    </xf>
    <xf numFmtId="0" fontId="0" fillId="6" borderId="34" xfId="0" applyFill="1" applyBorder="1" applyProtection="1">
      <protection hidden="1"/>
    </xf>
    <xf numFmtId="0" fontId="10" fillId="11" borderId="21" xfId="0" applyFont="1" applyFill="1" applyBorder="1" applyAlignment="1" applyProtection="1">
      <alignment horizontal="center" vertical="center"/>
      <protection hidden="1"/>
    </xf>
    <xf numFmtId="0" fontId="10" fillId="11" borderId="69" xfId="0" applyFont="1" applyFill="1" applyBorder="1" applyAlignment="1" applyProtection="1">
      <alignment horizontal="center" vertical="center"/>
      <protection hidden="1"/>
    </xf>
    <xf numFmtId="0" fontId="10" fillId="11" borderId="1" xfId="0" applyFont="1" applyFill="1" applyBorder="1" applyAlignment="1" applyProtection="1">
      <alignment horizontal="center" vertical="center"/>
      <protection hidden="1"/>
    </xf>
    <xf numFmtId="2" fontId="1" fillId="11" borderId="20" xfId="0" applyNumberFormat="1" applyFont="1" applyFill="1" applyBorder="1" applyAlignment="1" applyProtection="1">
      <alignment horizontal="center" vertical="center"/>
      <protection hidden="1"/>
    </xf>
    <xf numFmtId="0" fontId="1" fillId="10" borderId="55" xfId="0" applyFont="1" applyFill="1" applyBorder="1" applyAlignment="1" applyProtection="1">
      <alignment horizontal="center" vertical="center"/>
      <protection hidden="1"/>
    </xf>
    <xf numFmtId="0" fontId="0" fillId="10" borderId="6" xfId="0" applyFill="1" applyBorder="1" applyProtection="1">
      <protection hidden="1"/>
    </xf>
    <xf numFmtId="0" fontId="0" fillId="10" borderId="33" xfId="0" applyFill="1" applyBorder="1" applyProtection="1">
      <protection hidden="1"/>
    </xf>
    <xf numFmtId="0" fontId="10" fillId="11" borderId="10" xfId="0" applyFont="1" applyFill="1" applyBorder="1" applyAlignment="1" applyProtection="1">
      <alignment horizontal="center" vertical="center"/>
      <protection hidden="1"/>
    </xf>
    <xf numFmtId="0" fontId="10" fillId="11" borderId="40" xfId="0" applyFont="1" applyFill="1" applyBorder="1" applyAlignment="1" applyProtection="1">
      <alignment horizontal="center" vertical="center"/>
      <protection hidden="1"/>
    </xf>
    <xf numFmtId="0" fontId="10" fillId="0" borderId="20" xfId="0" applyNumberFormat="1" applyFont="1" applyFill="1" applyBorder="1" applyAlignment="1" applyProtection="1">
      <alignment horizontal="center" vertical="center"/>
      <protection hidden="1"/>
    </xf>
    <xf numFmtId="0" fontId="10" fillId="0" borderId="46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41" xfId="0" applyBorder="1" applyProtection="1">
      <protection hidden="1"/>
    </xf>
    <xf numFmtId="0" fontId="0" fillId="0" borderId="40" xfId="0" applyBorder="1" applyProtection="1">
      <protection hidden="1"/>
    </xf>
    <xf numFmtId="2" fontId="0" fillId="9" borderId="6" xfId="0" applyNumberFormat="1" applyFill="1" applyBorder="1" applyAlignment="1" applyProtection="1">
      <alignment horizontal="center" vertical="center"/>
      <protection hidden="1"/>
    </xf>
    <xf numFmtId="0" fontId="0" fillId="0" borderId="9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19" fillId="0" borderId="0" xfId="0" applyFont="1" applyBorder="1" applyAlignment="1" applyProtection="1">
      <alignment horizontal="left" vertical="center"/>
      <protection hidden="1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3" fillId="0" borderId="0" xfId="0" applyFont="1" applyFill="1" applyBorder="1" applyAlignment="1" applyProtection="1">
      <alignment vertical="center"/>
    </xf>
    <xf numFmtId="0" fontId="34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Fill="1" applyAlignment="1" applyProtection="1">
      <alignment horizontal="right" vertical="center"/>
    </xf>
    <xf numFmtId="0" fontId="8" fillId="54" borderId="71" xfId="0" applyFont="1" applyFill="1" applyBorder="1" applyAlignment="1" applyProtection="1">
      <alignment horizontal="center" vertical="center"/>
    </xf>
    <xf numFmtId="0" fontId="8" fillId="54" borderId="65" xfId="0" applyFont="1" applyFill="1" applyBorder="1" applyAlignment="1" applyProtection="1">
      <alignment horizontal="center" vertical="center"/>
    </xf>
    <xf numFmtId="0" fontId="8" fillId="54" borderId="72" xfId="0" applyFont="1" applyFill="1" applyBorder="1" applyAlignment="1" applyProtection="1">
      <alignment horizontal="center" vertical="center"/>
    </xf>
    <xf numFmtId="0" fontId="8" fillId="54" borderId="61" xfId="0" applyFont="1" applyFill="1" applyBorder="1" applyAlignment="1" applyProtection="1">
      <alignment horizontal="center" vertical="center"/>
    </xf>
    <xf numFmtId="0" fontId="8" fillId="54" borderId="67" xfId="0" applyFont="1" applyFill="1" applyBorder="1" applyAlignment="1" applyProtection="1">
      <alignment horizontal="center" vertical="center"/>
    </xf>
    <xf numFmtId="0" fontId="0" fillId="57" borderId="5" xfId="0" applyFont="1" applyFill="1" applyBorder="1" applyAlignment="1">
      <alignment horizontal="center" vertical="center"/>
    </xf>
    <xf numFmtId="0" fontId="0" fillId="57" borderId="7" xfId="0" applyFont="1" applyFill="1" applyBorder="1" applyAlignment="1">
      <alignment horizontal="center" vertical="center"/>
    </xf>
    <xf numFmtId="0" fontId="0" fillId="57" borderId="1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57" borderId="9" xfId="0" applyFont="1" applyFill="1" applyBorder="1" applyAlignment="1">
      <alignment horizontal="center" vertical="center" wrapText="1"/>
    </xf>
    <xf numFmtId="0" fontId="1" fillId="57" borderId="9" xfId="0" applyFont="1" applyFill="1" applyBorder="1" applyAlignment="1">
      <alignment horizontal="center" vertical="center"/>
    </xf>
    <xf numFmtId="0" fontId="1" fillId="57" borderId="7" xfId="0" applyFont="1" applyFill="1" applyBorder="1" applyAlignment="1">
      <alignment horizontal="center" vertical="center"/>
    </xf>
    <xf numFmtId="0" fontId="1" fillId="54" borderId="7" xfId="0" applyFont="1" applyFill="1" applyBorder="1" applyAlignment="1">
      <alignment horizontal="center" vertical="center"/>
    </xf>
    <xf numFmtId="0" fontId="1" fillId="57" borderId="6" xfId="0" applyFont="1" applyFill="1" applyBorder="1" applyAlignment="1">
      <alignment horizontal="center" vertical="center"/>
    </xf>
    <xf numFmtId="0" fontId="1" fillId="57" borderId="5" xfId="0" applyFont="1" applyFill="1" applyBorder="1" applyAlignment="1">
      <alignment horizontal="center" vertical="center"/>
    </xf>
    <xf numFmtId="0" fontId="1" fillId="54" borderId="5" xfId="0" applyFont="1" applyFill="1" applyBorder="1" applyAlignment="1">
      <alignment horizontal="center" vertical="center"/>
    </xf>
    <xf numFmtId="0" fontId="1" fillId="57" borderId="14" xfId="0" applyFont="1" applyFill="1" applyBorder="1" applyAlignment="1">
      <alignment horizontal="center" vertical="center"/>
    </xf>
    <xf numFmtId="0" fontId="1" fillId="54" borderId="1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72" xfId="0" applyFont="1" applyBorder="1" applyAlignment="1">
      <alignment horizontal="center" vertical="center" wrapText="1"/>
    </xf>
    <xf numFmtId="0" fontId="0" fillId="0" borderId="71" xfId="0" applyBorder="1" applyAlignment="1">
      <alignment horizontal="center" vertical="center"/>
    </xf>
    <xf numFmtId="0" fontId="0" fillId="0" borderId="65" xfId="0" applyFont="1" applyBorder="1" applyAlignment="1">
      <alignment horizontal="center" vertical="center"/>
    </xf>
    <xf numFmtId="0" fontId="0" fillId="0" borderId="71" xfId="0" applyFont="1" applyBorder="1" applyAlignment="1">
      <alignment horizontal="center" vertical="center"/>
    </xf>
    <xf numFmtId="0" fontId="0" fillId="54" borderId="72" xfId="0" applyFont="1" applyFill="1" applyBorder="1" applyAlignment="1">
      <alignment horizontal="center" vertical="center" wrapText="1"/>
    </xf>
    <xf numFmtId="0" fontId="0" fillId="54" borderId="71" xfId="0" applyFont="1" applyFill="1" applyBorder="1" applyAlignment="1">
      <alignment horizontal="center" vertical="center"/>
    </xf>
    <xf numFmtId="0" fontId="0" fillId="54" borderId="65" xfId="0" applyFont="1" applyFill="1" applyBorder="1" applyAlignment="1">
      <alignment horizontal="center" vertical="center"/>
    </xf>
    <xf numFmtId="0" fontId="0" fillId="54" borderId="71" xfId="0" applyFill="1" applyBorder="1" applyAlignment="1">
      <alignment horizontal="center" vertical="center"/>
    </xf>
    <xf numFmtId="0" fontId="7" fillId="54" borderId="21" xfId="0" applyFont="1" applyFill="1" applyBorder="1" applyAlignment="1">
      <alignment horizontal="center" vertical="center"/>
    </xf>
    <xf numFmtId="0" fontId="7" fillId="54" borderId="72" xfId="0" applyFont="1" applyFill="1" applyBorder="1" applyAlignment="1">
      <alignment horizontal="center" vertical="center"/>
    </xf>
    <xf numFmtId="0" fontId="1" fillId="57" borderId="5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57" borderId="0" xfId="0" applyFont="1" applyFill="1" applyBorder="1" applyAlignment="1">
      <alignment horizontal="center" vertical="center"/>
    </xf>
    <xf numFmtId="0" fontId="1" fillId="0" borderId="73" xfId="0" applyFont="1" applyFill="1" applyBorder="1" applyAlignment="1">
      <alignment horizontal="center" vertical="center"/>
    </xf>
    <xf numFmtId="0" fontId="1" fillId="57" borderId="59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57" borderId="67" xfId="0" applyFont="1" applyFill="1" applyBorder="1" applyAlignment="1">
      <alignment horizontal="center" vertical="center"/>
    </xf>
    <xf numFmtId="0" fontId="1" fillId="57" borderId="71" xfId="0" applyFont="1" applyFill="1" applyBorder="1" applyAlignment="1">
      <alignment horizontal="center" vertical="center"/>
    </xf>
    <xf numFmtId="0" fontId="1" fillId="57" borderId="61" xfId="0" applyFont="1" applyFill="1" applyBorder="1" applyAlignment="1">
      <alignment horizontal="center" vertical="center"/>
    </xf>
    <xf numFmtId="0" fontId="38" fillId="57" borderId="0" xfId="0" applyFont="1" applyFill="1" applyBorder="1" applyAlignment="1">
      <alignment horizontal="center" vertical="center"/>
    </xf>
    <xf numFmtId="0" fontId="1" fillId="57" borderId="27" xfId="0" applyFont="1" applyFill="1" applyBorder="1" applyAlignment="1">
      <alignment horizontal="center" vertical="center" wrapText="1"/>
    </xf>
    <xf numFmtId="0" fontId="1" fillId="57" borderId="73" xfId="0" applyFont="1" applyFill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0" borderId="27" xfId="0" applyFont="1" applyFill="1" applyBorder="1" applyAlignment="1">
      <alignment horizontal="center" vertical="center" wrapText="1"/>
    </xf>
    <xf numFmtId="0" fontId="1" fillId="10" borderId="73" xfId="0" applyFont="1" applyFill="1" applyBorder="1" applyAlignment="1">
      <alignment horizontal="center" vertical="center"/>
    </xf>
    <xf numFmtId="0" fontId="1" fillId="10" borderId="28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 wrapText="1"/>
    </xf>
    <xf numFmtId="0" fontId="1" fillId="9" borderId="73" xfId="0" applyFont="1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8" fillId="54" borderId="9" xfId="0" applyFont="1" applyFill="1" applyBorder="1" applyAlignment="1">
      <alignment horizontal="center" vertical="center" wrapText="1"/>
    </xf>
    <xf numFmtId="0" fontId="8" fillId="57" borderId="9" xfId="0" applyFont="1" applyFill="1" applyBorder="1" applyAlignment="1">
      <alignment horizontal="center" vertical="center" wrapText="1"/>
    </xf>
    <xf numFmtId="0" fontId="8" fillId="57" borderId="7" xfId="0" applyFont="1" applyFill="1" applyBorder="1" applyAlignment="1">
      <alignment horizontal="center" vertical="center"/>
    </xf>
    <xf numFmtId="0" fontId="8" fillId="57" borderId="6" xfId="0" applyFont="1" applyFill="1" applyBorder="1" applyAlignment="1">
      <alignment horizontal="center" vertical="center"/>
    </xf>
    <xf numFmtId="0" fontId="8" fillId="57" borderId="5" xfId="0" applyFont="1" applyFill="1" applyBorder="1" applyAlignment="1">
      <alignment horizontal="center" vertical="center"/>
    </xf>
    <xf numFmtId="0" fontId="8" fillId="57" borderId="1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54" borderId="10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46" borderId="9" xfId="0" applyFont="1" applyFill="1" applyBorder="1" applyAlignment="1">
      <alignment horizontal="center" vertical="center" wrapText="1"/>
    </xf>
    <xf numFmtId="0" fontId="8" fillId="46" borderId="7" xfId="0" applyFont="1" applyFill="1" applyBorder="1" applyAlignment="1">
      <alignment horizontal="center" vertical="center"/>
    </xf>
    <xf numFmtId="0" fontId="8" fillId="46" borderId="6" xfId="0" applyFont="1" applyFill="1" applyBorder="1" applyAlignment="1">
      <alignment horizontal="center" vertical="center"/>
    </xf>
    <xf numFmtId="0" fontId="8" fillId="50" borderId="9" xfId="0" applyFont="1" applyFill="1" applyBorder="1" applyAlignment="1">
      <alignment horizontal="center" vertical="center" wrapText="1"/>
    </xf>
    <xf numFmtId="0" fontId="8" fillId="50" borderId="7" xfId="0" applyFont="1" applyFill="1" applyBorder="1" applyAlignment="1">
      <alignment horizontal="center" vertical="center"/>
    </xf>
    <xf numFmtId="0" fontId="8" fillId="50" borderId="6" xfId="0" applyFont="1" applyFill="1" applyBorder="1" applyAlignment="1">
      <alignment horizontal="center" vertical="center"/>
    </xf>
    <xf numFmtId="0" fontId="1" fillId="46" borderId="9" xfId="0" applyFont="1" applyFill="1" applyBorder="1" applyAlignment="1">
      <alignment horizontal="center" vertical="center" wrapText="1"/>
    </xf>
    <xf numFmtId="0" fontId="1" fillId="46" borderId="7" xfId="0" applyFont="1" applyFill="1" applyBorder="1" applyAlignment="1">
      <alignment horizontal="center" vertical="center"/>
    </xf>
    <xf numFmtId="0" fontId="1" fillId="46" borderId="6" xfId="0" applyFont="1" applyFill="1" applyBorder="1" applyAlignment="1">
      <alignment horizontal="center" vertical="center"/>
    </xf>
    <xf numFmtId="0" fontId="1" fillId="50" borderId="9" xfId="0" applyFont="1" applyFill="1" applyBorder="1" applyAlignment="1">
      <alignment horizontal="center" vertical="center" wrapText="1"/>
    </xf>
    <xf numFmtId="0" fontId="1" fillId="50" borderId="7" xfId="0" applyFont="1" applyFill="1" applyBorder="1" applyAlignment="1">
      <alignment horizontal="center" vertical="center"/>
    </xf>
    <xf numFmtId="0" fontId="1" fillId="50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1" fillId="51" borderId="27" xfId="0" applyFont="1" applyFill="1" applyBorder="1" applyAlignment="1">
      <alignment horizontal="center" vertical="center" wrapText="1"/>
    </xf>
    <xf numFmtId="0" fontId="38" fillId="51" borderId="73" xfId="0" applyFont="1" applyFill="1" applyBorder="1" applyAlignment="1">
      <alignment horizontal="center" vertical="center"/>
    </xf>
    <xf numFmtId="0" fontId="1" fillId="51" borderId="28" xfId="0" applyFont="1" applyFill="1" applyBorder="1" applyAlignment="1">
      <alignment horizontal="center" vertical="center"/>
    </xf>
    <xf numFmtId="0" fontId="1" fillId="51" borderId="9" xfId="0" applyFont="1" applyFill="1" applyBorder="1" applyAlignment="1">
      <alignment horizontal="center" vertical="center" wrapText="1"/>
    </xf>
    <xf numFmtId="0" fontId="1" fillId="51" borderId="7" xfId="0" applyFont="1" applyFill="1" applyBorder="1" applyAlignment="1">
      <alignment horizontal="center" vertical="center"/>
    </xf>
    <xf numFmtId="0" fontId="1" fillId="51" borderId="6" xfId="0" applyFont="1" applyFill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7" fillId="54" borderId="29" xfId="0" applyFont="1" applyFill="1" applyBorder="1" applyAlignment="1" applyProtection="1">
      <alignment horizontal="center" vertical="center"/>
    </xf>
    <xf numFmtId="0" fontId="1" fillId="6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9" fillId="0" borderId="0" xfId="0" applyFont="1" applyAlignment="1" applyProtection="1">
      <alignment horizontal="left" vertical="center"/>
    </xf>
    <xf numFmtId="0" fontId="2" fillId="57" borderId="27" xfId="0" applyFont="1" applyFill="1" applyBorder="1" applyAlignment="1" applyProtection="1">
      <alignment horizontal="center" vertical="center"/>
    </xf>
    <xf numFmtId="0" fontId="2" fillId="57" borderId="73" xfId="0" applyFont="1" applyFill="1" applyBorder="1" applyAlignment="1" applyProtection="1">
      <alignment horizontal="center" vertical="center"/>
    </xf>
    <xf numFmtId="0" fontId="2" fillId="57" borderId="28" xfId="0" applyFont="1" applyFill="1" applyBorder="1" applyAlignment="1" applyProtection="1">
      <alignment horizontal="center" vertical="center"/>
    </xf>
    <xf numFmtId="0" fontId="2" fillId="57" borderId="9" xfId="0" applyFont="1" applyFill="1" applyBorder="1" applyAlignment="1" applyProtection="1">
      <alignment horizontal="center" vertical="center"/>
    </xf>
    <xf numFmtId="0" fontId="2" fillId="57" borderId="7" xfId="0" applyFont="1" applyFill="1" applyBorder="1" applyAlignment="1" applyProtection="1">
      <alignment horizontal="center" vertical="center"/>
    </xf>
    <xf numFmtId="0" fontId="2" fillId="57" borderId="6" xfId="0" applyFont="1" applyFill="1" applyBorder="1" applyAlignment="1" applyProtection="1">
      <alignment horizontal="center" vertical="center"/>
    </xf>
    <xf numFmtId="0" fontId="2" fillId="57" borderId="5" xfId="0" applyFont="1" applyFill="1" applyBorder="1" applyAlignment="1" applyProtection="1">
      <alignment horizontal="center" vertical="center"/>
    </xf>
    <xf numFmtId="0" fontId="2" fillId="57" borderId="14" xfId="0" applyFont="1" applyFill="1" applyBorder="1" applyAlignment="1" applyProtection="1">
      <alignment horizontal="center" vertical="center"/>
    </xf>
    <xf numFmtId="0" fontId="2" fillId="54" borderId="7" xfId="0" applyFont="1" applyFill="1" applyBorder="1" applyAlignment="1" applyProtection="1">
      <alignment horizontal="center" vertical="center"/>
    </xf>
    <xf numFmtId="0" fontId="2" fillId="54" borderId="5" xfId="0" applyFont="1" applyFill="1" applyBorder="1" applyAlignment="1" applyProtection="1">
      <alignment horizontal="center" vertical="center"/>
    </xf>
    <xf numFmtId="0" fontId="2" fillId="54" borderId="14" xfId="0" applyFont="1" applyFill="1" applyBorder="1" applyAlignment="1" applyProtection="1">
      <alignment horizontal="center" vertical="center"/>
    </xf>
    <xf numFmtId="0" fontId="8" fillId="54" borderId="10" xfId="0" applyFont="1" applyFill="1" applyBorder="1" applyAlignment="1" applyProtection="1">
      <alignment horizontal="center" vertical="center" wrapText="1"/>
    </xf>
    <xf numFmtId="0" fontId="2" fillId="57" borderId="9" xfId="0" applyFont="1" applyFill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NumberFormat="1" applyAlignment="1">
      <alignment wrapText="1"/>
    </xf>
    <xf numFmtId="0" fontId="8" fillId="54" borderId="9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2" fillId="0" borderId="57" xfId="0" applyFont="1" applyFill="1" applyBorder="1" applyAlignment="1" applyProtection="1">
      <alignment horizontal="center" vertical="center" wrapText="1"/>
    </xf>
    <xf numFmtId="0" fontId="2" fillId="0" borderId="73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44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33" xfId="0" applyFont="1" applyFill="1" applyBorder="1" applyAlignment="1" applyProtection="1">
      <alignment horizontal="center" vertical="center"/>
    </xf>
    <xf numFmtId="0" fontId="2" fillId="54" borderId="34" xfId="0" applyFont="1" applyFill="1" applyBorder="1" applyAlignment="1" applyProtection="1">
      <alignment horizontal="center" vertical="center"/>
    </xf>
    <xf numFmtId="0" fontId="2" fillId="54" borderId="12" xfId="0" applyFont="1" applyFill="1" applyBorder="1" applyAlignment="1" applyProtection="1">
      <alignment horizontal="center" vertical="center"/>
    </xf>
    <xf numFmtId="0" fontId="2" fillId="54" borderId="35" xfId="0" applyFont="1" applyFill="1" applyBorder="1" applyAlignment="1" applyProtection="1">
      <alignment horizontal="center" vertical="center"/>
    </xf>
    <xf numFmtId="0" fontId="39" fillId="0" borderId="9" xfId="0" applyFont="1" applyFill="1" applyBorder="1" applyAlignment="1">
      <alignment horizontal="center" vertical="center" wrapText="1"/>
    </xf>
    <xf numFmtId="0" fontId="1" fillId="58" borderId="9" xfId="0" applyFont="1" applyFill="1" applyBorder="1" applyAlignment="1">
      <alignment horizontal="center" vertical="center" wrapText="1"/>
    </xf>
    <xf numFmtId="0" fontId="1" fillId="58" borderId="7" xfId="0" applyFont="1" applyFill="1" applyBorder="1" applyAlignment="1">
      <alignment horizontal="center" vertical="center"/>
    </xf>
    <xf numFmtId="0" fontId="1" fillId="58" borderId="6" xfId="0" applyFont="1" applyFill="1" applyBorder="1" applyAlignment="1">
      <alignment horizontal="center" vertical="center"/>
    </xf>
    <xf numFmtId="0" fontId="1" fillId="58" borderId="5" xfId="0" applyFont="1" applyFill="1" applyBorder="1" applyAlignment="1">
      <alignment horizontal="center" vertical="center"/>
    </xf>
    <xf numFmtId="0" fontId="1" fillId="58" borderId="14" xfId="0" applyFont="1" applyFill="1" applyBorder="1" applyAlignment="1">
      <alignment horizontal="center" vertical="center"/>
    </xf>
    <xf numFmtId="0" fontId="0" fillId="58" borderId="5" xfId="0" applyFont="1" applyFill="1" applyBorder="1" applyAlignment="1">
      <alignment horizontal="center" vertical="center"/>
    </xf>
    <xf numFmtId="0" fontId="0" fillId="58" borderId="7" xfId="0" applyFont="1" applyFill="1" applyBorder="1" applyAlignment="1">
      <alignment horizontal="center" vertical="center"/>
    </xf>
    <xf numFmtId="0" fontId="0" fillId="58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9" fillId="0" borderId="37" xfId="0" applyFont="1" applyBorder="1" applyAlignment="1">
      <alignment horizontal="center" vertical="center"/>
    </xf>
    <xf numFmtId="0" fontId="9" fillId="13" borderId="37" xfId="0" applyFont="1" applyFill="1" applyBorder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60" borderId="0" xfId="0" applyFont="1" applyFill="1" applyAlignment="1">
      <alignment horizontal="center" vertical="center"/>
    </xf>
    <xf numFmtId="0" fontId="9" fillId="15" borderId="37" xfId="0" applyFont="1" applyFill="1" applyBorder="1" applyAlignment="1">
      <alignment horizontal="center" vertical="center"/>
    </xf>
    <xf numFmtId="0" fontId="9" fillId="63" borderId="0" xfId="0" applyFont="1" applyFill="1" applyAlignment="1">
      <alignment horizontal="center" vertical="center"/>
    </xf>
    <xf numFmtId="0" fontId="9" fillId="64" borderId="0" xfId="0" applyFont="1" applyFill="1" applyAlignment="1">
      <alignment horizontal="center" vertical="center"/>
    </xf>
    <xf numFmtId="0" fontId="0" fillId="54" borderId="8" xfId="0" applyFont="1" applyFill="1" applyBorder="1" applyAlignment="1">
      <alignment horizontal="center" vertical="center"/>
    </xf>
    <xf numFmtId="0" fontId="0" fillId="54" borderId="9" xfId="0" applyFill="1" applyBorder="1" applyAlignment="1">
      <alignment horizontal="center" vertical="center"/>
    </xf>
    <xf numFmtId="0" fontId="0" fillId="54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58" borderId="27" xfId="0" applyFill="1" applyBorder="1" applyAlignment="1">
      <alignment horizontal="center" vertical="center" wrapText="1"/>
    </xf>
    <xf numFmtId="0" fontId="0" fillId="58" borderId="28" xfId="0" applyFont="1" applyFill="1" applyBorder="1" applyAlignment="1">
      <alignment horizontal="center" vertical="center"/>
    </xf>
    <xf numFmtId="0" fontId="0" fillId="58" borderId="9" xfId="0" applyFill="1" applyBorder="1" applyAlignment="1">
      <alignment horizontal="center" vertical="center"/>
    </xf>
    <xf numFmtId="0" fontId="0" fillId="58" borderId="21" xfId="0" applyFill="1" applyBorder="1" applyAlignment="1">
      <alignment horizontal="center" vertical="center" wrapText="1"/>
    </xf>
    <xf numFmtId="0" fontId="0" fillId="58" borderId="24" xfId="0" applyFont="1" applyFill="1" applyBorder="1" applyAlignment="1">
      <alignment horizontal="center" vertical="center"/>
    </xf>
    <xf numFmtId="0" fontId="0" fillId="58" borderId="22" xfId="0" applyFill="1" applyBorder="1" applyAlignment="1">
      <alignment horizontal="center" vertical="center" wrapText="1"/>
    </xf>
    <xf numFmtId="0" fontId="0" fillId="58" borderId="25" xfId="0" applyFont="1" applyFill="1" applyBorder="1" applyAlignment="1">
      <alignment horizontal="center" vertical="center"/>
    </xf>
    <xf numFmtId="0" fontId="0" fillId="0" borderId="7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9" borderId="0" xfId="0" applyFont="1" applyFill="1" applyBorder="1" applyAlignment="1">
      <alignment horizontal="center" vertical="center"/>
    </xf>
    <xf numFmtId="0" fontId="29" fillId="55" borderId="27" xfId="0" applyFont="1" applyFill="1" applyBorder="1" applyAlignment="1" applyProtection="1">
      <alignment horizontal="center" vertical="center"/>
      <protection hidden="1"/>
    </xf>
    <xf numFmtId="0" fontId="29" fillId="55" borderId="28" xfId="0" applyFont="1" applyFill="1" applyBorder="1" applyAlignment="1" applyProtection="1">
      <alignment horizontal="center" vertical="center"/>
      <protection hidden="1"/>
    </xf>
    <xf numFmtId="0" fontId="29" fillId="8" borderId="26" xfId="0" applyFont="1" applyFill="1" applyBorder="1" applyAlignment="1" applyProtection="1">
      <alignment horizontal="center" vertical="center"/>
      <protection hidden="1"/>
    </xf>
    <xf numFmtId="0" fontId="29" fillId="8" borderId="3" xfId="0" applyFont="1" applyFill="1" applyBorder="1" applyAlignment="1" applyProtection="1">
      <alignment horizontal="center" vertical="center"/>
      <protection hidden="1"/>
    </xf>
    <xf numFmtId="0" fontId="10" fillId="0" borderId="31" xfId="0" applyFont="1" applyBorder="1" applyAlignment="1" applyProtection="1">
      <alignment horizontal="center"/>
      <protection locked="0"/>
    </xf>
    <xf numFmtId="0" fontId="10" fillId="0" borderId="32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30" fillId="9" borderId="0" xfId="0" applyFont="1" applyFill="1" applyBorder="1" applyAlignment="1" applyProtection="1">
      <alignment horizontal="center"/>
      <protection locked="0" hidden="1"/>
    </xf>
    <xf numFmtId="2" fontId="17" fillId="55" borderId="43" xfId="0" applyNumberFormat="1" applyFont="1" applyFill="1" applyBorder="1" applyAlignment="1" applyProtection="1">
      <alignment horizontal="center" vertical="center"/>
      <protection hidden="1"/>
    </xf>
    <xf numFmtId="2" fontId="17" fillId="55" borderId="38" xfId="0" applyNumberFormat="1" applyFont="1" applyFill="1" applyBorder="1" applyAlignment="1" applyProtection="1">
      <alignment horizontal="center" vertical="center"/>
      <protection hidden="1"/>
    </xf>
    <xf numFmtId="2" fontId="17" fillId="55" borderId="34" xfId="0" applyNumberFormat="1" applyFont="1" applyFill="1" applyBorder="1" applyAlignment="1" applyProtection="1">
      <alignment horizontal="center" vertical="center"/>
      <protection hidden="1"/>
    </xf>
    <xf numFmtId="2" fontId="17" fillId="55" borderId="40" xfId="0" applyNumberFormat="1" applyFont="1" applyFill="1" applyBorder="1" applyAlignment="1" applyProtection="1">
      <alignment horizontal="center" vertical="center"/>
      <protection hidden="1"/>
    </xf>
    <xf numFmtId="0" fontId="23" fillId="0" borderId="0" xfId="0" applyFont="1" applyBorder="1" applyAlignment="1" applyProtection="1">
      <alignment horizontal="center" vertical="center" wrapText="1"/>
      <protection hidden="1"/>
    </xf>
    <xf numFmtId="0" fontId="16" fillId="55" borderId="19" xfId="0" applyFont="1" applyFill="1" applyBorder="1" applyAlignment="1" applyProtection="1">
      <alignment horizontal="center" vertical="center"/>
      <protection hidden="1"/>
    </xf>
    <xf numFmtId="0" fontId="16" fillId="55" borderId="36" xfId="0" applyFont="1" applyFill="1" applyBorder="1" applyAlignment="1" applyProtection="1">
      <alignment horizontal="center" vertical="center"/>
      <protection hidden="1"/>
    </xf>
    <xf numFmtId="0" fontId="16" fillId="55" borderId="39" xfId="0" applyFont="1" applyFill="1" applyBorder="1" applyAlignment="1" applyProtection="1">
      <alignment horizontal="center" vertical="center"/>
      <protection hidden="1"/>
    </xf>
    <xf numFmtId="0" fontId="16" fillId="55" borderId="20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left" vertical="center"/>
      <protection hidden="1"/>
    </xf>
    <xf numFmtId="0" fontId="19" fillId="7" borderId="0" xfId="0" applyFont="1" applyFill="1" applyBorder="1" applyAlignment="1" applyProtection="1">
      <alignment horizontal="center" vertical="center"/>
      <protection hidden="1"/>
    </xf>
    <xf numFmtId="0" fontId="29" fillId="8" borderId="27" xfId="0" applyFont="1" applyFill="1" applyBorder="1" applyAlignment="1" applyProtection="1">
      <alignment horizontal="center" vertical="center"/>
      <protection hidden="1"/>
    </xf>
    <xf numFmtId="0" fontId="29" fillId="8" borderId="28" xfId="0" applyFont="1" applyFill="1" applyBorder="1" applyAlignment="1" applyProtection="1">
      <alignment horizontal="center" vertical="center"/>
      <protection hidden="1"/>
    </xf>
    <xf numFmtId="0" fontId="16" fillId="8" borderId="8" xfId="0" applyFont="1" applyFill="1" applyBorder="1" applyAlignment="1" applyProtection="1">
      <alignment horizontal="center" vertical="center"/>
      <protection hidden="1"/>
    </xf>
    <xf numFmtId="0" fontId="16" fillId="8" borderId="11" xfId="0" applyFont="1" applyFill="1" applyBorder="1" applyAlignment="1" applyProtection="1">
      <alignment horizontal="center" vertical="center"/>
      <protection hidden="1"/>
    </xf>
    <xf numFmtId="0" fontId="16" fillId="8" borderId="13" xfId="0" applyFont="1" applyFill="1" applyBorder="1" applyAlignment="1" applyProtection="1">
      <alignment horizontal="center" vertical="center"/>
      <protection hidden="1"/>
    </xf>
    <xf numFmtId="2" fontId="17" fillId="0" borderId="10" xfId="0" applyNumberFormat="1" applyFont="1" applyFill="1" applyBorder="1" applyAlignment="1" applyProtection="1">
      <alignment horizontal="center" vertical="center"/>
      <protection hidden="1"/>
    </xf>
    <xf numFmtId="2" fontId="17" fillId="0" borderId="12" xfId="0" applyNumberFormat="1" applyFont="1" applyFill="1" applyBorder="1" applyAlignment="1" applyProtection="1">
      <alignment horizontal="center" vertical="center"/>
      <protection hidden="1"/>
    </xf>
    <xf numFmtId="2" fontId="17" fillId="0" borderId="35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hidden="1"/>
    </xf>
    <xf numFmtId="0" fontId="9" fillId="0" borderId="20" xfId="0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32" fillId="9" borderId="0" xfId="0" applyFont="1" applyFill="1" applyAlignment="1" applyProtection="1">
      <alignment horizontal="center" vertical="center"/>
      <protection locked="0" hidden="1"/>
    </xf>
    <xf numFmtId="0" fontId="9" fillId="0" borderId="18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locked="0"/>
    </xf>
    <xf numFmtId="0" fontId="11" fillId="9" borderId="0" xfId="0" applyFont="1" applyFill="1" applyAlignment="1" applyProtection="1">
      <alignment horizontal="center" vertical="center"/>
      <protection locked="0"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21" xfId="0" applyFont="1" applyFill="1" applyBorder="1" applyAlignment="1" applyProtection="1">
      <alignment horizontal="center" vertical="center"/>
    </xf>
    <xf numFmtId="0" fontId="1" fillId="0" borderId="23" xfId="0" applyFont="1" applyFill="1" applyBorder="1" applyAlignment="1" applyProtection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33" fillId="0" borderId="0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  <xf numFmtId="0" fontId="1" fillId="54" borderId="8" xfId="0" applyFont="1" applyFill="1" applyBorder="1" applyAlignment="1" applyProtection="1">
      <alignment horizontal="center" vertical="center" wrapText="1"/>
    </xf>
    <xf numFmtId="0" fontId="1" fillId="54" borderId="11" xfId="0" applyFont="1" applyFill="1" applyBorder="1" applyAlignment="1" applyProtection="1">
      <alignment horizontal="center" vertical="center"/>
    </xf>
    <xf numFmtId="0" fontId="1" fillId="54" borderId="13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1" fillId="54" borderId="8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" fillId="54" borderId="21" xfId="0" applyFont="1" applyFill="1" applyBorder="1" applyAlignment="1" applyProtection="1">
      <alignment horizontal="center" vertical="center"/>
    </xf>
    <xf numFmtId="0" fontId="1" fillId="54" borderId="23" xfId="0" applyFont="1" applyFill="1" applyBorder="1" applyAlignment="1" applyProtection="1">
      <alignment horizontal="center" vertical="center"/>
    </xf>
    <xf numFmtId="0" fontId="1" fillId="54" borderId="24" xfId="0" applyFont="1" applyFill="1" applyBorder="1" applyAlignment="1" applyProtection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54" borderId="27" xfId="0" applyFont="1" applyFill="1" applyBorder="1" applyAlignment="1">
      <alignment horizontal="center" vertical="center"/>
    </xf>
    <xf numFmtId="0" fontId="1" fillId="54" borderId="73" xfId="0" applyFont="1" applyFill="1" applyBorder="1" applyAlignment="1">
      <alignment horizontal="center" vertical="center"/>
    </xf>
    <xf numFmtId="0" fontId="1" fillId="54" borderId="28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54" borderId="21" xfId="0" applyFont="1" applyFill="1" applyBorder="1" applyAlignment="1">
      <alignment horizontal="center" vertical="center"/>
    </xf>
    <xf numFmtId="0" fontId="1" fillId="54" borderId="23" xfId="0" applyFont="1" applyFill="1" applyBorder="1" applyAlignment="1">
      <alignment horizontal="center" vertical="center"/>
    </xf>
    <xf numFmtId="0" fontId="1" fillId="54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" fillId="10" borderId="21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1" fillId="10" borderId="49" xfId="0" applyFont="1" applyFill="1" applyBorder="1" applyAlignment="1">
      <alignment horizontal="center" vertical="center"/>
    </xf>
    <xf numFmtId="0" fontId="1" fillId="10" borderId="25" xfId="0" applyFont="1" applyFill="1" applyBorder="1" applyAlignment="1">
      <alignment horizontal="center" vertical="center"/>
    </xf>
    <xf numFmtId="2" fontId="0" fillId="2" borderId="26" xfId="0" applyNumberFormat="1" applyFill="1" applyBorder="1" applyAlignment="1" applyProtection="1">
      <alignment horizontal="center" vertical="center"/>
      <protection hidden="1"/>
    </xf>
    <xf numFmtId="2" fontId="0" fillId="2" borderId="3" xfId="0" applyNumberFormat="1" applyFill="1" applyBorder="1" applyAlignment="1" applyProtection="1">
      <alignment horizontal="center" vertical="center"/>
      <protection hidden="1"/>
    </xf>
    <xf numFmtId="2" fontId="37" fillId="0" borderId="0" xfId="0" applyNumberFormat="1" applyFont="1" applyAlignment="1" applyProtection="1">
      <alignment horizontal="center" vertical="center"/>
      <protection hidden="1"/>
    </xf>
    <xf numFmtId="2" fontId="0" fillId="57" borderId="26" xfId="0" applyNumberFormat="1" applyFill="1" applyBorder="1" applyAlignment="1" applyProtection="1">
      <alignment horizontal="center" vertical="center"/>
      <protection hidden="1"/>
    </xf>
    <xf numFmtId="2" fontId="0" fillId="57" borderId="3" xfId="0" applyNumberFormat="1" applyFill="1" applyBorder="1" applyAlignment="1" applyProtection="1">
      <alignment horizontal="center" vertical="center"/>
      <protection hidden="1"/>
    </xf>
    <xf numFmtId="2" fontId="0" fillId="15" borderId="26" xfId="0" applyNumberFormat="1" applyFill="1" applyBorder="1" applyAlignment="1" applyProtection="1">
      <alignment horizontal="center" vertical="center"/>
      <protection hidden="1"/>
    </xf>
    <xf numFmtId="2" fontId="0" fillId="15" borderId="3" xfId="0" applyNumberFormat="1" applyFill="1" applyBorder="1" applyAlignment="1" applyProtection="1">
      <alignment horizontal="center" vertical="center"/>
      <protection hidden="1"/>
    </xf>
    <xf numFmtId="2" fontId="0" fillId="3" borderId="26" xfId="0" applyNumberFormat="1" applyFill="1" applyBorder="1" applyAlignment="1" applyProtection="1">
      <alignment horizontal="center" vertical="center"/>
      <protection hidden="1"/>
    </xf>
    <xf numFmtId="2" fontId="0" fillId="3" borderId="3" xfId="0" applyNumberFormat="1" applyFill="1" applyBorder="1" applyAlignment="1" applyProtection="1">
      <alignment horizontal="center" vertical="center"/>
      <protection hidden="1"/>
    </xf>
    <xf numFmtId="0" fontId="2" fillId="57" borderId="21" xfId="0" applyFont="1" applyFill="1" applyBorder="1" applyAlignment="1" applyProtection="1">
      <alignment horizontal="center" vertical="center"/>
      <protection hidden="1"/>
    </xf>
    <xf numFmtId="0" fontId="2" fillId="57" borderId="24" xfId="0" applyFont="1" applyFill="1" applyBorder="1" applyAlignment="1" applyProtection="1">
      <alignment horizontal="center" vertical="center"/>
      <protection hidden="1"/>
    </xf>
    <xf numFmtId="0" fontId="0" fillId="57" borderId="26" xfId="0" applyFill="1" applyBorder="1" applyAlignment="1" applyProtection="1">
      <alignment horizontal="center" vertical="center"/>
      <protection hidden="1"/>
    </xf>
    <xf numFmtId="0" fontId="0" fillId="57" borderId="3" xfId="0" applyFill="1" applyBorder="1" applyAlignment="1" applyProtection="1">
      <alignment horizontal="center" vertical="center"/>
      <protection hidden="1"/>
    </xf>
    <xf numFmtId="2" fontId="0" fillId="10" borderId="26" xfId="0" applyNumberFormat="1" applyFill="1" applyBorder="1" applyAlignment="1" applyProtection="1">
      <alignment horizontal="center" vertical="center"/>
      <protection hidden="1"/>
    </xf>
    <xf numFmtId="2" fontId="0" fillId="10" borderId="3" xfId="0" applyNumberFormat="1" applyFill="1" applyBorder="1" applyAlignment="1" applyProtection="1">
      <alignment horizontal="center" vertical="center"/>
      <protection hidden="1"/>
    </xf>
    <xf numFmtId="0" fontId="2" fillId="54" borderId="8" xfId="0" applyFont="1" applyFill="1" applyBorder="1" applyAlignment="1" applyProtection="1">
      <alignment horizontal="center" vertical="center"/>
    </xf>
    <xf numFmtId="0" fontId="2" fillId="54" borderId="13" xfId="0" applyFont="1" applyFill="1" applyBorder="1" applyAlignment="1" applyProtection="1">
      <alignment horizontal="center" vertical="center"/>
    </xf>
    <xf numFmtId="0" fontId="2" fillId="54" borderId="21" xfId="0" applyFont="1" applyFill="1" applyBorder="1" applyAlignment="1" applyProtection="1">
      <alignment horizontal="center" vertical="center"/>
    </xf>
    <xf numFmtId="0" fontId="2" fillId="54" borderId="24" xfId="0" applyFont="1" applyFill="1" applyBorder="1" applyAlignment="1" applyProtection="1">
      <alignment horizontal="center" vertical="center"/>
    </xf>
    <xf numFmtId="0" fontId="2" fillId="54" borderId="11" xfId="0" applyFont="1" applyFill="1" applyBorder="1" applyAlignment="1" applyProtection="1">
      <alignment horizontal="center" vertical="center"/>
    </xf>
    <xf numFmtId="0" fontId="9" fillId="59" borderId="0" xfId="0" applyFont="1" applyFill="1" applyAlignment="1">
      <alignment horizontal="center" vertical="center"/>
    </xf>
    <xf numFmtId="0" fontId="9" fillId="59" borderId="71" xfId="0" applyFont="1" applyFill="1" applyBorder="1" applyAlignment="1">
      <alignment horizontal="center" vertical="center"/>
    </xf>
    <xf numFmtId="0" fontId="9" fillId="15" borderId="37" xfId="0" applyFont="1" applyFill="1" applyBorder="1" applyAlignment="1">
      <alignment horizontal="center" vertical="center"/>
    </xf>
    <xf numFmtId="0" fontId="9" fillId="61" borderId="0" xfId="0" applyFont="1" applyFill="1" applyAlignment="1">
      <alignment horizontal="center" vertical="center"/>
    </xf>
    <xf numFmtId="0" fontId="9" fillId="61" borderId="71" xfId="0" applyFont="1" applyFill="1" applyBorder="1" applyAlignment="1">
      <alignment horizontal="center" vertical="center"/>
    </xf>
    <xf numFmtId="0" fontId="9" fillId="20" borderId="0" xfId="0" applyFont="1" applyFill="1" applyAlignment="1">
      <alignment horizontal="center" vertical="center"/>
    </xf>
    <xf numFmtId="0" fontId="9" fillId="20" borderId="71" xfId="0" applyFont="1" applyFill="1" applyBorder="1" applyAlignment="1">
      <alignment horizontal="center" vertical="center"/>
    </xf>
    <xf numFmtId="0" fontId="9" fillId="15" borderId="74" xfId="0" applyFont="1" applyFill="1" applyBorder="1" applyAlignment="1">
      <alignment horizontal="center" vertical="center"/>
    </xf>
    <xf numFmtId="0" fontId="9" fillId="15" borderId="75" xfId="0" applyFont="1" applyFill="1" applyBorder="1" applyAlignment="1">
      <alignment horizontal="center" vertical="center"/>
    </xf>
    <xf numFmtId="0" fontId="9" fillId="62" borderId="0" xfId="0" applyFont="1" applyFill="1" applyAlignment="1">
      <alignment horizontal="center" vertical="center"/>
    </xf>
    <xf numFmtId="0" fontId="9" fillId="62" borderId="71" xfId="0" applyFont="1" applyFill="1" applyBorder="1" applyAlignment="1">
      <alignment horizontal="center" vertical="center"/>
    </xf>
    <xf numFmtId="0" fontId="9" fillId="14" borderId="0" xfId="0" applyFont="1" applyFill="1" applyAlignment="1">
      <alignment horizontal="center" vertical="center"/>
    </xf>
    <xf numFmtId="0" fontId="9" fillId="14" borderId="71" xfId="0" applyFont="1" applyFill="1" applyBorder="1" applyAlignment="1">
      <alignment horizontal="center" vertical="center"/>
    </xf>
    <xf numFmtId="0" fontId="9" fillId="21" borderId="0" xfId="0" applyFont="1" applyFill="1" applyAlignment="1">
      <alignment horizontal="center" vertical="center"/>
    </xf>
    <xf numFmtId="0" fontId="9" fillId="21" borderId="71" xfId="0" applyFont="1" applyFill="1" applyBorder="1" applyAlignment="1">
      <alignment horizontal="center" vertical="center"/>
    </xf>
    <xf numFmtId="0" fontId="9" fillId="65" borderId="0" xfId="0" applyFont="1" applyFill="1" applyAlignment="1">
      <alignment horizontal="center" vertical="center"/>
    </xf>
    <xf numFmtId="0" fontId="9" fillId="65" borderId="71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54" borderId="27" xfId="0" applyFill="1" applyBorder="1" applyAlignment="1">
      <alignment horizontal="center" vertical="center"/>
    </xf>
    <xf numFmtId="0" fontId="0" fillId="54" borderId="2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</cellXfs>
  <cellStyles count="1">
    <cellStyle name="Normal" xfId="0" builtinId="0"/>
  </cellStyles>
  <dxfs count="22"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ont>
        <strike val="0"/>
        <u/>
        <color theme="0" tint="-0.14996795556505021"/>
      </font>
    </dxf>
    <dxf>
      <font>
        <strike val="0"/>
        <u/>
        <color theme="0"/>
      </font>
    </dxf>
    <dxf>
      <font>
        <strike val="0"/>
        <u/>
        <color theme="0" tint="-0.14996795556505021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ill>
        <patternFill>
          <bgColor theme="0" tint="-0.14996795556505021"/>
        </patternFill>
      </fill>
    </dxf>
    <dxf>
      <font>
        <strike val="0"/>
        <u/>
        <color theme="0"/>
      </font>
    </dxf>
    <dxf>
      <font>
        <strike val="0"/>
        <u/>
        <color theme="0" tint="-0.14996795556505021"/>
      </font>
    </dxf>
    <dxf>
      <font>
        <color theme="0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color theme="0"/>
      </font>
      <numFmt numFmtId="2" formatCode="0.00"/>
      <fill>
        <patternFill>
          <bgColor theme="0"/>
        </patternFill>
      </fill>
    </dxf>
    <dxf>
      <fill>
        <patternFill>
          <bgColor rgb="FFFF4B4B"/>
        </patternFill>
      </fill>
    </dxf>
  </dxfs>
  <tableStyles count="0" defaultTableStyle="TableStyleMedium9" defaultPivotStyle="PivotStyleLight16"/>
  <colors>
    <mruColors>
      <color rgb="FF99FF99"/>
      <color rgb="FFFF9999"/>
      <color rgb="FF66CCFF"/>
      <color rgb="FFFF4B4B"/>
      <color rgb="FFCC00FF"/>
      <color rgb="FF969696"/>
      <color rgb="FFFF6600"/>
      <color rgb="FFFF9966"/>
      <color rgb="FFCCFF66"/>
      <color rgb="FF66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328099</xdr:colOff>
      <xdr:row>2</xdr:row>
      <xdr:rowOff>198967</xdr:rowOff>
    </xdr:from>
    <xdr:to>
      <xdr:col>4</xdr:col>
      <xdr:colOff>740849</xdr:colOff>
      <xdr:row>5</xdr:row>
      <xdr:rowOff>2384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402682" y="685800"/>
          <a:ext cx="412750" cy="406667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6" cy="8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1496197</xdr:colOff>
      <xdr:row>1</xdr:row>
      <xdr:rowOff>187064</xdr:rowOff>
    </xdr:from>
    <xdr:to>
      <xdr:col>2</xdr:col>
      <xdr:colOff>2216197</xdr:colOff>
      <xdr:row>4</xdr:row>
      <xdr:rowOff>25158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772797" y="415664"/>
          <a:ext cx="415200" cy="457219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1202511</xdr:colOff>
      <xdr:row>2</xdr:row>
      <xdr:rowOff>42865</xdr:rowOff>
    </xdr:from>
    <xdr:to>
      <xdr:col>2</xdr:col>
      <xdr:colOff>1608186</xdr:colOff>
      <xdr:row>4</xdr:row>
      <xdr:rowOff>83366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441011" y="442915"/>
          <a:ext cx="405675" cy="440551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590535</xdr:colOff>
      <xdr:row>2</xdr:row>
      <xdr:rowOff>209553</xdr:rowOff>
    </xdr:from>
    <xdr:to>
      <xdr:col>5</xdr:col>
      <xdr:colOff>1228725</xdr:colOff>
      <xdr:row>5</xdr:row>
      <xdr:rowOff>114300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7805723" y="661991"/>
          <a:ext cx="638190" cy="642934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21</xdr:row>
      <xdr:rowOff>257178</xdr:rowOff>
    </xdr:from>
    <xdr:to>
      <xdr:col>5</xdr:col>
      <xdr:colOff>1228725</xdr:colOff>
      <xdr:row>24</xdr:row>
      <xdr:rowOff>104775</xdr:rowOff>
    </xdr:to>
    <xdr:grpSp>
      <xdr:nvGrpSpPr>
        <xdr:cNvPr id="7" name="Group 11"/>
        <xdr:cNvGrpSpPr>
          <a:grpSpLocks/>
        </xdr:cNvGrpSpPr>
      </xdr:nvGrpSpPr>
      <xdr:grpSpPr bwMode="auto">
        <a:xfrm>
          <a:off x="7805723" y="5436397"/>
          <a:ext cx="638190" cy="585784"/>
          <a:chOff x="5378" y="1325"/>
          <a:chExt cx="1080" cy="1260"/>
        </a:xfrm>
      </xdr:grpSpPr>
      <xdr:sp macro="" textlink="">
        <xdr:nvSpPr>
          <xdr:cNvPr id="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41</xdr:row>
      <xdr:rowOff>3</xdr:rowOff>
    </xdr:from>
    <xdr:to>
      <xdr:col>5</xdr:col>
      <xdr:colOff>1228725</xdr:colOff>
      <xdr:row>43</xdr:row>
      <xdr:rowOff>104775</xdr:rowOff>
    </xdr:to>
    <xdr:grpSp>
      <xdr:nvGrpSpPr>
        <xdr:cNvPr id="12" name="Group 11"/>
        <xdr:cNvGrpSpPr>
          <a:grpSpLocks/>
        </xdr:cNvGrpSpPr>
      </xdr:nvGrpSpPr>
      <xdr:grpSpPr bwMode="auto">
        <a:xfrm>
          <a:off x="7805723" y="9917909"/>
          <a:ext cx="638190" cy="581022"/>
          <a:chOff x="5378" y="1325"/>
          <a:chExt cx="1080" cy="1260"/>
        </a:xfrm>
      </xdr:grpSpPr>
      <xdr:sp macro="" textlink="">
        <xdr:nvSpPr>
          <xdr:cNvPr id="1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60</xdr:row>
      <xdr:rowOff>3</xdr:rowOff>
    </xdr:from>
    <xdr:to>
      <xdr:col>5</xdr:col>
      <xdr:colOff>1228725</xdr:colOff>
      <xdr:row>62</xdr:row>
      <xdr:rowOff>104775</xdr:rowOff>
    </xdr:to>
    <xdr:grpSp>
      <xdr:nvGrpSpPr>
        <xdr:cNvPr id="17" name="Group 11"/>
        <xdr:cNvGrpSpPr>
          <a:grpSpLocks/>
        </xdr:cNvGrpSpPr>
      </xdr:nvGrpSpPr>
      <xdr:grpSpPr bwMode="auto">
        <a:xfrm>
          <a:off x="7805723" y="14799472"/>
          <a:ext cx="638190" cy="581022"/>
          <a:chOff x="5378" y="1325"/>
          <a:chExt cx="1080" cy="1260"/>
        </a:xfrm>
      </xdr:grpSpPr>
      <xdr:sp macro="" textlink="">
        <xdr:nvSpPr>
          <xdr:cNvPr id="1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79</xdr:row>
      <xdr:rowOff>3</xdr:rowOff>
    </xdr:from>
    <xdr:to>
      <xdr:col>5</xdr:col>
      <xdr:colOff>1228725</xdr:colOff>
      <xdr:row>81</xdr:row>
      <xdr:rowOff>104775</xdr:rowOff>
    </xdr:to>
    <xdr:grpSp>
      <xdr:nvGrpSpPr>
        <xdr:cNvPr id="22" name="Group 11"/>
        <xdr:cNvGrpSpPr>
          <a:grpSpLocks/>
        </xdr:cNvGrpSpPr>
      </xdr:nvGrpSpPr>
      <xdr:grpSpPr bwMode="auto">
        <a:xfrm>
          <a:off x="7805723" y="19073816"/>
          <a:ext cx="638190" cy="581022"/>
          <a:chOff x="5378" y="1325"/>
          <a:chExt cx="1080" cy="1260"/>
        </a:xfrm>
      </xdr:grpSpPr>
      <xdr:sp macro="" textlink="">
        <xdr:nvSpPr>
          <xdr:cNvPr id="2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2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828660</xdr:colOff>
      <xdr:row>97</xdr:row>
      <xdr:rowOff>257178</xdr:rowOff>
    </xdr:from>
    <xdr:to>
      <xdr:col>5</xdr:col>
      <xdr:colOff>1466850</xdr:colOff>
      <xdr:row>100</xdr:row>
      <xdr:rowOff>95250</xdr:rowOff>
    </xdr:to>
    <xdr:grpSp>
      <xdr:nvGrpSpPr>
        <xdr:cNvPr id="27" name="Group 11"/>
        <xdr:cNvGrpSpPr>
          <a:grpSpLocks/>
        </xdr:cNvGrpSpPr>
      </xdr:nvGrpSpPr>
      <xdr:grpSpPr bwMode="auto">
        <a:xfrm>
          <a:off x="8043848" y="23748209"/>
          <a:ext cx="638190" cy="576260"/>
          <a:chOff x="5378" y="1325"/>
          <a:chExt cx="1080" cy="1260"/>
        </a:xfrm>
      </xdr:grpSpPr>
      <xdr:sp macro="" textlink="">
        <xdr:nvSpPr>
          <xdr:cNvPr id="2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2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3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117</xdr:row>
      <xdr:rowOff>3</xdr:rowOff>
    </xdr:from>
    <xdr:to>
      <xdr:col>5</xdr:col>
      <xdr:colOff>1228725</xdr:colOff>
      <xdr:row>119</xdr:row>
      <xdr:rowOff>104775</xdr:rowOff>
    </xdr:to>
    <xdr:grpSp>
      <xdr:nvGrpSpPr>
        <xdr:cNvPr id="32" name="Group 11"/>
        <xdr:cNvGrpSpPr>
          <a:grpSpLocks/>
        </xdr:cNvGrpSpPr>
      </xdr:nvGrpSpPr>
      <xdr:grpSpPr bwMode="auto">
        <a:xfrm>
          <a:off x="7805723" y="28634534"/>
          <a:ext cx="638190" cy="581022"/>
          <a:chOff x="5378" y="1325"/>
          <a:chExt cx="1080" cy="1260"/>
        </a:xfrm>
      </xdr:grpSpPr>
      <xdr:sp macro="" textlink="">
        <xdr:nvSpPr>
          <xdr:cNvPr id="3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3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136</xdr:row>
      <xdr:rowOff>3</xdr:rowOff>
    </xdr:from>
    <xdr:to>
      <xdr:col>5</xdr:col>
      <xdr:colOff>1228725</xdr:colOff>
      <xdr:row>138</xdr:row>
      <xdr:rowOff>104775</xdr:rowOff>
    </xdr:to>
    <xdr:grpSp>
      <xdr:nvGrpSpPr>
        <xdr:cNvPr id="37" name="Group 11"/>
        <xdr:cNvGrpSpPr>
          <a:grpSpLocks/>
        </xdr:cNvGrpSpPr>
      </xdr:nvGrpSpPr>
      <xdr:grpSpPr bwMode="auto">
        <a:xfrm>
          <a:off x="7805723" y="33718503"/>
          <a:ext cx="638190" cy="581022"/>
          <a:chOff x="5378" y="1325"/>
          <a:chExt cx="1080" cy="1260"/>
        </a:xfrm>
      </xdr:grpSpPr>
      <xdr:sp macro="" textlink="">
        <xdr:nvSpPr>
          <xdr:cNvPr id="3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4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155</xdr:row>
      <xdr:rowOff>3</xdr:rowOff>
    </xdr:from>
    <xdr:to>
      <xdr:col>5</xdr:col>
      <xdr:colOff>1228725</xdr:colOff>
      <xdr:row>157</xdr:row>
      <xdr:rowOff>104775</xdr:rowOff>
    </xdr:to>
    <xdr:grpSp>
      <xdr:nvGrpSpPr>
        <xdr:cNvPr id="42" name="Group 11"/>
        <xdr:cNvGrpSpPr>
          <a:grpSpLocks/>
        </xdr:cNvGrpSpPr>
      </xdr:nvGrpSpPr>
      <xdr:grpSpPr bwMode="auto">
        <a:xfrm>
          <a:off x="7805723" y="38195253"/>
          <a:ext cx="638190" cy="581022"/>
          <a:chOff x="5378" y="1325"/>
          <a:chExt cx="1080" cy="1260"/>
        </a:xfrm>
      </xdr:grpSpPr>
      <xdr:sp macro="" textlink="">
        <xdr:nvSpPr>
          <xdr:cNvPr id="4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4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174</xdr:row>
      <xdr:rowOff>3</xdr:rowOff>
    </xdr:from>
    <xdr:to>
      <xdr:col>5</xdr:col>
      <xdr:colOff>1228725</xdr:colOff>
      <xdr:row>176</xdr:row>
      <xdr:rowOff>104775</xdr:rowOff>
    </xdr:to>
    <xdr:grpSp>
      <xdr:nvGrpSpPr>
        <xdr:cNvPr id="47" name="Group 11"/>
        <xdr:cNvGrpSpPr>
          <a:grpSpLocks/>
        </xdr:cNvGrpSpPr>
      </xdr:nvGrpSpPr>
      <xdr:grpSpPr bwMode="auto">
        <a:xfrm>
          <a:off x="7805723" y="42469597"/>
          <a:ext cx="638190" cy="581022"/>
          <a:chOff x="5378" y="1325"/>
          <a:chExt cx="1080" cy="1260"/>
        </a:xfrm>
      </xdr:grpSpPr>
      <xdr:sp macro="" textlink="">
        <xdr:nvSpPr>
          <xdr:cNvPr id="4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5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193</xdr:row>
      <xdr:rowOff>3</xdr:rowOff>
    </xdr:from>
    <xdr:to>
      <xdr:col>5</xdr:col>
      <xdr:colOff>1228725</xdr:colOff>
      <xdr:row>195</xdr:row>
      <xdr:rowOff>104775</xdr:rowOff>
    </xdr:to>
    <xdr:grpSp>
      <xdr:nvGrpSpPr>
        <xdr:cNvPr id="52" name="Group 11"/>
        <xdr:cNvGrpSpPr>
          <a:grpSpLocks/>
        </xdr:cNvGrpSpPr>
      </xdr:nvGrpSpPr>
      <xdr:grpSpPr bwMode="auto">
        <a:xfrm>
          <a:off x="7805723" y="46720128"/>
          <a:ext cx="638190" cy="581022"/>
          <a:chOff x="5378" y="1325"/>
          <a:chExt cx="1080" cy="1260"/>
        </a:xfrm>
      </xdr:grpSpPr>
      <xdr:sp macro="" textlink="">
        <xdr:nvSpPr>
          <xdr:cNvPr id="5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5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5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212</xdr:row>
      <xdr:rowOff>3</xdr:rowOff>
    </xdr:from>
    <xdr:to>
      <xdr:col>5</xdr:col>
      <xdr:colOff>1228725</xdr:colOff>
      <xdr:row>214</xdr:row>
      <xdr:rowOff>104775</xdr:rowOff>
    </xdr:to>
    <xdr:grpSp>
      <xdr:nvGrpSpPr>
        <xdr:cNvPr id="57" name="Group 11"/>
        <xdr:cNvGrpSpPr>
          <a:grpSpLocks/>
        </xdr:cNvGrpSpPr>
      </xdr:nvGrpSpPr>
      <xdr:grpSpPr bwMode="auto">
        <a:xfrm>
          <a:off x="7805723" y="50970659"/>
          <a:ext cx="638190" cy="581022"/>
          <a:chOff x="5378" y="1325"/>
          <a:chExt cx="1080" cy="1260"/>
        </a:xfrm>
      </xdr:grpSpPr>
      <xdr:sp macro="" textlink="">
        <xdr:nvSpPr>
          <xdr:cNvPr id="5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5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231</xdr:row>
      <xdr:rowOff>3</xdr:rowOff>
    </xdr:from>
    <xdr:to>
      <xdr:col>5</xdr:col>
      <xdr:colOff>1228725</xdr:colOff>
      <xdr:row>233</xdr:row>
      <xdr:rowOff>104775</xdr:rowOff>
    </xdr:to>
    <xdr:grpSp>
      <xdr:nvGrpSpPr>
        <xdr:cNvPr id="62" name="Group 11"/>
        <xdr:cNvGrpSpPr>
          <a:grpSpLocks/>
        </xdr:cNvGrpSpPr>
      </xdr:nvGrpSpPr>
      <xdr:grpSpPr bwMode="auto">
        <a:xfrm>
          <a:off x="7805723" y="55423597"/>
          <a:ext cx="638190" cy="581022"/>
          <a:chOff x="5378" y="1325"/>
          <a:chExt cx="1080" cy="1260"/>
        </a:xfrm>
      </xdr:grpSpPr>
      <xdr:sp macro="" textlink="">
        <xdr:nvSpPr>
          <xdr:cNvPr id="6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6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250</xdr:row>
      <xdr:rowOff>3</xdr:rowOff>
    </xdr:from>
    <xdr:to>
      <xdr:col>5</xdr:col>
      <xdr:colOff>1228725</xdr:colOff>
      <xdr:row>252</xdr:row>
      <xdr:rowOff>104775</xdr:rowOff>
    </xdr:to>
    <xdr:grpSp>
      <xdr:nvGrpSpPr>
        <xdr:cNvPr id="67" name="Group 11"/>
        <xdr:cNvGrpSpPr>
          <a:grpSpLocks/>
        </xdr:cNvGrpSpPr>
      </xdr:nvGrpSpPr>
      <xdr:grpSpPr bwMode="auto">
        <a:xfrm>
          <a:off x="7805723" y="59876534"/>
          <a:ext cx="638190" cy="581022"/>
          <a:chOff x="5378" y="1325"/>
          <a:chExt cx="1080" cy="1260"/>
        </a:xfrm>
      </xdr:grpSpPr>
      <xdr:sp macro="" textlink="">
        <xdr:nvSpPr>
          <xdr:cNvPr id="6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6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7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269</xdr:row>
      <xdr:rowOff>3</xdr:rowOff>
    </xdr:from>
    <xdr:to>
      <xdr:col>5</xdr:col>
      <xdr:colOff>1228725</xdr:colOff>
      <xdr:row>271</xdr:row>
      <xdr:rowOff>104775</xdr:rowOff>
    </xdr:to>
    <xdr:grpSp>
      <xdr:nvGrpSpPr>
        <xdr:cNvPr id="72" name="Group 11"/>
        <xdr:cNvGrpSpPr>
          <a:grpSpLocks/>
        </xdr:cNvGrpSpPr>
      </xdr:nvGrpSpPr>
      <xdr:grpSpPr bwMode="auto">
        <a:xfrm>
          <a:off x="7805723" y="64329472"/>
          <a:ext cx="638190" cy="581022"/>
          <a:chOff x="5378" y="1325"/>
          <a:chExt cx="1080" cy="1260"/>
        </a:xfrm>
      </xdr:grpSpPr>
      <xdr:sp macro="" textlink="">
        <xdr:nvSpPr>
          <xdr:cNvPr id="7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7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7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288</xdr:row>
      <xdr:rowOff>3</xdr:rowOff>
    </xdr:from>
    <xdr:to>
      <xdr:col>5</xdr:col>
      <xdr:colOff>1228725</xdr:colOff>
      <xdr:row>290</xdr:row>
      <xdr:rowOff>104775</xdr:rowOff>
    </xdr:to>
    <xdr:grpSp>
      <xdr:nvGrpSpPr>
        <xdr:cNvPr id="77" name="Group 11"/>
        <xdr:cNvGrpSpPr>
          <a:grpSpLocks/>
        </xdr:cNvGrpSpPr>
      </xdr:nvGrpSpPr>
      <xdr:grpSpPr bwMode="auto">
        <a:xfrm>
          <a:off x="7805723" y="68782409"/>
          <a:ext cx="638190" cy="581022"/>
          <a:chOff x="5378" y="1325"/>
          <a:chExt cx="1080" cy="1260"/>
        </a:xfrm>
      </xdr:grpSpPr>
      <xdr:sp macro="" textlink="">
        <xdr:nvSpPr>
          <xdr:cNvPr id="7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7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8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307</xdr:row>
      <xdr:rowOff>3</xdr:rowOff>
    </xdr:from>
    <xdr:to>
      <xdr:col>5</xdr:col>
      <xdr:colOff>1228725</xdr:colOff>
      <xdr:row>309</xdr:row>
      <xdr:rowOff>104775</xdr:rowOff>
    </xdr:to>
    <xdr:grpSp>
      <xdr:nvGrpSpPr>
        <xdr:cNvPr id="82" name="Group 11"/>
        <xdr:cNvGrpSpPr>
          <a:grpSpLocks/>
        </xdr:cNvGrpSpPr>
      </xdr:nvGrpSpPr>
      <xdr:grpSpPr bwMode="auto">
        <a:xfrm>
          <a:off x="7805723" y="73056753"/>
          <a:ext cx="638190" cy="581022"/>
          <a:chOff x="5378" y="1325"/>
          <a:chExt cx="1080" cy="1260"/>
        </a:xfrm>
      </xdr:grpSpPr>
      <xdr:sp macro="" textlink="">
        <xdr:nvSpPr>
          <xdr:cNvPr id="8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8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8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326</xdr:row>
      <xdr:rowOff>3</xdr:rowOff>
    </xdr:from>
    <xdr:to>
      <xdr:col>5</xdr:col>
      <xdr:colOff>1228725</xdr:colOff>
      <xdr:row>328</xdr:row>
      <xdr:rowOff>104775</xdr:rowOff>
    </xdr:to>
    <xdr:grpSp>
      <xdr:nvGrpSpPr>
        <xdr:cNvPr id="87" name="Group 11"/>
        <xdr:cNvGrpSpPr>
          <a:grpSpLocks/>
        </xdr:cNvGrpSpPr>
      </xdr:nvGrpSpPr>
      <xdr:grpSpPr bwMode="auto">
        <a:xfrm>
          <a:off x="7805723" y="77331097"/>
          <a:ext cx="638190" cy="581022"/>
          <a:chOff x="5378" y="1325"/>
          <a:chExt cx="1080" cy="1260"/>
        </a:xfrm>
      </xdr:grpSpPr>
      <xdr:sp macro="" textlink="">
        <xdr:nvSpPr>
          <xdr:cNvPr id="8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8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9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345</xdr:row>
      <xdr:rowOff>3</xdr:rowOff>
    </xdr:from>
    <xdr:to>
      <xdr:col>5</xdr:col>
      <xdr:colOff>1228725</xdr:colOff>
      <xdr:row>347</xdr:row>
      <xdr:rowOff>104775</xdr:rowOff>
    </xdr:to>
    <xdr:grpSp>
      <xdr:nvGrpSpPr>
        <xdr:cNvPr id="92" name="Group 11"/>
        <xdr:cNvGrpSpPr>
          <a:grpSpLocks/>
        </xdr:cNvGrpSpPr>
      </xdr:nvGrpSpPr>
      <xdr:grpSpPr bwMode="auto">
        <a:xfrm>
          <a:off x="7805723" y="81605441"/>
          <a:ext cx="638190" cy="581022"/>
          <a:chOff x="5378" y="1325"/>
          <a:chExt cx="1080" cy="1260"/>
        </a:xfrm>
      </xdr:grpSpPr>
      <xdr:sp macro="" textlink="">
        <xdr:nvSpPr>
          <xdr:cNvPr id="9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9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9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364</xdr:row>
      <xdr:rowOff>3</xdr:rowOff>
    </xdr:from>
    <xdr:to>
      <xdr:col>5</xdr:col>
      <xdr:colOff>1228725</xdr:colOff>
      <xdr:row>366</xdr:row>
      <xdr:rowOff>104775</xdr:rowOff>
    </xdr:to>
    <xdr:grpSp>
      <xdr:nvGrpSpPr>
        <xdr:cNvPr id="97" name="Group 11"/>
        <xdr:cNvGrpSpPr>
          <a:grpSpLocks/>
        </xdr:cNvGrpSpPr>
      </xdr:nvGrpSpPr>
      <xdr:grpSpPr bwMode="auto">
        <a:xfrm>
          <a:off x="7805723" y="85879784"/>
          <a:ext cx="638190" cy="581022"/>
          <a:chOff x="5378" y="1325"/>
          <a:chExt cx="1080" cy="1260"/>
        </a:xfrm>
      </xdr:grpSpPr>
      <xdr:sp macro="" textlink="">
        <xdr:nvSpPr>
          <xdr:cNvPr id="9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9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0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383</xdr:row>
      <xdr:rowOff>3</xdr:rowOff>
    </xdr:from>
    <xdr:to>
      <xdr:col>5</xdr:col>
      <xdr:colOff>1228725</xdr:colOff>
      <xdr:row>385</xdr:row>
      <xdr:rowOff>104775</xdr:rowOff>
    </xdr:to>
    <xdr:grpSp>
      <xdr:nvGrpSpPr>
        <xdr:cNvPr id="102" name="Group 11"/>
        <xdr:cNvGrpSpPr>
          <a:grpSpLocks/>
        </xdr:cNvGrpSpPr>
      </xdr:nvGrpSpPr>
      <xdr:grpSpPr bwMode="auto">
        <a:xfrm>
          <a:off x="7805723" y="90154128"/>
          <a:ext cx="638190" cy="581022"/>
          <a:chOff x="5378" y="1325"/>
          <a:chExt cx="1080" cy="1260"/>
        </a:xfrm>
      </xdr:grpSpPr>
      <xdr:sp macro="" textlink="">
        <xdr:nvSpPr>
          <xdr:cNvPr id="10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0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0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</xdr:row>
      <xdr:rowOff>209553</xdr:rowOff>
    </xdr:from>
    <xdr:to>
      <xdr:col>5</xdr:col>
      <xdr:colOff>1228725</xdr:colOff>
      <xdr:row>5</xdr:row>
      <xdr:rowOff>114300</xdr:rowOff>
    </xdr:to>
    <xdr:grpSp>
      <xdr:nvGrpSpPr>
        <xdr:cNvPr id="107" name="Group 11"/>
        <xdr:cNvGrpSpPr>
          <a:grpSpLocks/>
        </xdr:cNvGrpSpPr>
      </xdr:nvGrpSpPr>
      <xdr:grpSpPr bwMode="auto">
        <a:xfrm>
          <a:off x="7805723" y="661991"/>
          <a:ext cx="638190" cy="642934"/>
          <a:chOff x="5378" y="1325"/>
          <a:chExt cx="1080" cy="1260"/>
        </a:xfrm>
      </xdr:grpSpPr>
      <xdr:sp macro="" textlink="">
        <xdr:nvSpPr>
          <xdr:cNvPr id="10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0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1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21</xdr:row>
      <xdr:rowOff>257178</xdr:rowOff>
    </xdr:from>
    <xdr:to>
      <xdr:col>5</xdr:col>
      <xdr:colOff>1228725</xdr:colOff>
      <xdr:row>24</xdr:row>
      <xdr:rowOff>104775</xdr:rowOff>
    </xdr:to>
    <xdr:grpSp>
      <xdr:nvGrpSpPr>
        <xdr:cNvPr id="112" name="Group 11"/>
        <xdr:cNvGrpSpPr>
          <a:grpSpLocks/>
        </xdr:cNvGrpSpPr>
      </xdr:nvGrpSpPr>
      <xdr:grpSpPr bwMode="auto">
        <a:xfrm>
          <a:off x="7805723" y="5436397"/>
          <a:ext cx="638190" cy="585784"/>
          <a:chOff x="5378" y="1325"/>
          <a:chExt cx="1080" cy="1260"/>
        </a:xfrm>
      </xdr:grpSpPr>
      <xdr:sp macro="" textlink="">
        <xdr:nvSpPr>
          <xdr:cNvPr id="11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1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1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41</xdr:row>
      <xdr:rowOff>3</xdr:rowOff>
    </xdr:from>
    <xdr:to>
      <xdr:col>5</xdr:col>
      <xdr:colOff>1228725</xdr:colOff>
      <xdr:row>43</xdr:row>
      <xdr:rowOff>104775</xdr:rowOff>
    </xdr:to>
    <xdr:grpSp>
      <xdr:nvGrpSpPr>
        <xdr:cNvPr id="117" name="Group 11"/>
        <xdr:cNvGrpSpPr>
          <a:grpSpLocks/>
        </xdr:cNvGrpSpPr>
      </xdr:nvGrpSpPr>
      <xdr:grpSpPr bwMode="auto">
        <a:xfrm>
          <a:off x="7805723" y="9917909"/>
          <a:ext cx="638190" cy="581022"/>
          <a:chOff x="5378" y="1325"/>
          <a:chExt cx="1080" cy="1260"/>
        </a:xfrm>
      </xdr:grpSpPr>
      <xdr:sp macro="" textlink="">
        <xdr:nvSpPr>
          <xdr:cNvPr id="11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1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2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60</xdr:row>
      <xdr:rowOff>3</xdr:rowOff>
    </xdr:from>
    <xdr:to>
      <xdr:col>5</xdr:col>
      <xdr:colOff>1228725</xdr:colOff>
      <xdr:row>62</xdr:row>
      <xdr:rowOff>104775</xdr:rowOff>
    </xdr:to>
    <xdr:grpSp>
      <xdr:nvGrpSpPr>
        <xdr:cNvPr id="122" name="Group 11"/>
        <xdr:cNvGrpSpPr>
          <a:grpSpLocks/>
        </xdr:cNvGrpSpPr>
      </xdr:nvGrpSpPr>
      <xdr:grpSpPr bwMode="auto">
        <a:xfrm>
          <a:off x="7805723" y="14799472"/>
          <a:ext cx="638190" cy="581022"/>
          <a:chOff x="5378" y="1325"/>
          <a:chExt cx="1080" cy="1260"/>
        </a:xfrm>
      </xdr:grpSpPr>
      <xdr:sp macro="" textlink="">
        <xdr:nvSpPr>
          <xdr:cNvPr id="12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2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2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79</xdr:row>
      <xdr:rowOff>3</xdr:rowOff>
    </xdr:from>
    <xdr:to>
      <xdr:col>5</xdr:col>
      <xdr:colOff>1228725</xdr:colOff>
      <xdr:row>81</xdr:row>
      <xdr:rowOff>104775</xdr:rowOff>
    </xdr:to>
    <xdr:grpSp>
      <xdr:nvGrpSpPr>
        <xdr:cNvPr id="127" name="Group 11"/>
        <xdr:cNvGrpSpPr>
          <a:grpSpLocks/>
        </xdr:cNvGrpSpPr>
      </xdr:nvGrpSpPr>
      <xdr:grpSpPr bwMode="auto">
        <a:xfrm>
          <a:off x="7805723" y="19073816"/>
          <a:ext cx="638190" cy="581022"/>
          <a:chOff x="5378" y="1325"/>
          <a:chExt cx="1080" cy="1260"/>
        </a:xfrm>
      </xdr:grpSpPr>
      <xdr:sp macro="" textlink="">
        <xdr:nvSpPr>
          <xdr:cNvPr id="12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2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3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828660</xdr:colOff>
      <xdr:row>97</xdr:row>
      <xdr:rowOff>257178</xdr:rowOff>
    </xdr:from>
    <xdr:to>
      <xdr:col>5</xdr:col>
      <xdr:colOff>1466850</xdr:colOff>
      <xdr:row>100</xdr:row>
      <xdr:rowOff>95250</xdr:rowOff>
    </xdr:to>
    <xdr:grpSp>
      <xdr:nvGrpSpPr>
        <xdr:cNvPr id="132" name="Group 11"/>
        <xdr:cNvGrpSpPr>
          <a:grpSpLocks/>
        </xdr:cNvGrpSpPr>
      </xdr:nvGrpSpPr>
      <xdr:grpSpPr bwMode="auto">
        <a:xfrm>
          <a:off x="8043848" y="23748209"/>
          <a:ext cx="638190" cy="576260"/>
          <a:chOff x="5378" y="1325"/>
          <a:chExt cx="1080" cy="1260"/>
        </a:xfrm>
      </xdr:grpSpPr>
      <xdr:sp macro="" textlink="">
        <xdr:nvSpPr>
          <xdr:cNvPr id="13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3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3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117</xdr:row>
      <xdr:rowOff>3</xdr:rowOff>
    </xdr:from>
    <xdr:to>
      <xdr:col>5</xdr:col>
      <xdr:colOff>1228725</xdr:colOff>
      <xdr:row>119</xdr:row>
      <xdr:rowOff>104775</xdr:rowOff>
    </xdr:to>
    <xdr:grpSp>
      <xdr:nvGrpSpPr>
        <xdr:cNvPr id="137" name="Group 11"/>
        <xdr:cNvGrpSpPr>
          <a:grpSpLocks/>
        </xdr:cNvGrpSpPr>
      </xdr:nvGrpSpPr>
      <xdr:grpSpPr bwMode="auto">
        <a:xfrm>
          <a:off x="7805723" y="28634534"/>
          <a:ext cx="638190" cy="581022"/>
          <a:chOff x="5378" y="1325"/>
          <a:chExt cx="1080" cy="1260"/>
        </a:xfrm>
      </xdr:grpSpPr>
      <xdr:sp macro="" textlink="">
        <xdr:nvSpPr>
          <xdr:cNvPr id="13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3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4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4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136</xdr:row>
      <xdr:rowOff>3</xdr:rowOff>
    </xdr:from>
    <xdr:to>
      <xdr:col>5</xdr:col>
      <xdr:colOff>1228725</xdr:colOff>
      <xdr:row>138</xdr:row>
      <xdr:rowOff>104775</xdr:rowOff>
    </xdr:to>
    <xdr:grpSp>
      <xdr:nvGrpSpPr>
        <xdr:cNvPr id="142" name="Group 11"/>
        <xdr:cNvGrpSpPr>
          <a:grpSpLocks/>
        </xdr:cNvGrpSpPr>
      </xdr:nvGrpSpPr>
      <xdr:grpSpPr bwMode="auto">
        <a:xfrm>
          <a:off x="7805723" y="33718503"/>
          <a:ext cx="638190" cy="581022"/>
          <a:chOff x="5378" y="1325"/>
          <a:chExt cx="1080" cy="1260"/>
        </a:xfrm>
      </xdr:grpSpPr>
      <xdr:sp macro="" textlink="">
        <xdr:nvSpPr>
          <xdr:cNvPr id="14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4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4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4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155</xdr:row>
      <xdr:rowOff>3</xdr:rowOff>
    </xdr:from>
    <xdr:to>
      <xdr:col>5</xdr:col>
      <xdr:colOff>1228725</xdr:colOff>
      <xdr:row>157</xdr:row>
      <xdr:rowOff>104775</xdr:rowOff>
    </xdr:to>
    <xdr:grpSp>
      <xdr:nvGrpSpPr>
        <xdr:cNvPr id="147" name="Group 11"/>
        <xdr:cNvGrpSpPr>
          <a:grpSpLocks/>
        </xdr:cNvGrpSpPr>
      </xdr:nvGrpSpPr>
      <xdr:grpSpPr bwMode="auto">
        <a:xfrm>
          <a:off x="7805723" y="38195253"/>
          <a:ext cx="638190" cy="581022"/>
          <a:chOff x="5378" y="1325"/>
          <a:chExt cx="1080" cy="1260"/>
        </a:xfrm>
      </xdr:grpSpPr>
      <xdr:sp macro="" textlink="">
        <xdr:nvSpPr>
          <xdr:cNvPr id="14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4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5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5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288</xdr:row>
      <xdr:rowOff>3</xdr:rowOff>
    </xdr:from>
    <xdr:to>
      <xdr:col>5</xdr:col>
      <xdr:colOff>1228725</xdr:colOff>
      <xdr:row>290</xdr:row>
      <xdr:rowOff>104775</xdr:rowOff>
    </xdr:to>
    <xdr:grpSp>
      <xdr:nvGrpSpPr>
        <xdr:cNvPr id="152" name="Group 11"/>
        <xdr:cNvGrpSpPr>
          <a:grpSpLocks/>
        </xdr:cNvGrpSpPr>
      </xdr:nvGrpSpPr>
      <xdr:grpSpPr bwMode="auto">
        <a:xfrm>
          <a:off x="7805723" y="68782409"/>
          <a:ext cx="638190" cy="581022"/>
          <a:chOff x="5378" y="1325"/>
          <a:chExt cx="1080" cy="1260"/>
        </a:xfrm>
      </xdr:grpSpPr>
      <xdr:sp macro="" textlink="">
        <xdr:nvSpPr>
          <xdr:cNvPr id="15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5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5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5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326</xdr:row>
      <xdr:rowOff>3</xdr:rowOff>
    </xdr:from>
    <xdr:to>
      <xdr:col>5</xdr:col>
      <xdr:colOff>1228725</xdr:colOff>
      <xdr:row>328</xdr:row>
      <xdr:rowOff>104775</xdr:rowOff>
    </xdr:to>
    <xdr:grpSp>
      <xdr:nvGrpSpPr>
        <xdr:cNvPr id="157" name="Group 11"/>
        <xdr:cNvGrpSpPr>
          <a:grpSpLocks/>
        </xdr:cNvGrpSpPr>
      </xdr:nvGrpSpPr>
      <xdr:grpSpPr bwMode="auto">
        <a:xfrm>
          <a:off x="7805723" y="77331097"/>
          <a:ext cx="638190" cy="581022"/>
          <a:chOff x="5378" y="1325"/>
          <a:chExt cx="1080" cy="1260"/>
        </a:xfrm>
      </xdr:grpSpPr>
      <xdr:sp macro="" textlink="">
        <xdr:nvSpPr>
          <xdr:cNvPr id="15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5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6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6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174</xdr:row>
      <xdr:rowOff>3</xdr:rowOff>
    </xdr:from>
    <xdr:to>
      <xdr:col>5</xdr:col>
      <xdr:colOff>1228725</xdr:colOff>
      <xdr:row>176</xdr:row>
      <xdr:rowOff>104775</xdr:rowOff>
    </xdr:to>
    <xdr:grpSp>
      <xdr:nvGrpSpPr>
        <xdr:cNvPr id="162" name="Group 11"/>
        <xdr:cNvGrpSpPr>
          <a:grpSpLocks/>
        </xdr:cNvGrpSpPr>
      </xdr:nvGrpSpPr>
      <xdr:grpSpPr bwMode="auto">
        <a:xfrm>
          <a:off x="7805723" y="42469597"/>
          <a:ext cx="638190" cy="581022"/>
          <a:chOff x="5378" y="1325"/>
          <a:chExt cx="1080" cy="1260"/>
        </a:xfrm>
      </xdr:grpSpPr>
      <xdr:sp macro="" textlink="">
        <xdr:nvSpPr>
          <xdr:cNvPr id="16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6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6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6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269</xdr:row>
      <xdr:rowOff>3</xdr:rowOff>
    </xdr:from>
    <xdr:to>
      <xdr:col>5</xdr:col>
      <xdr:colOff>1228725</xdr:colOff>
      <xdr:row>271</xdr:row>
      <xdr:rowOff>104775</xdr:rowOff>
    </xdr:to>
    <xdr:grpSp>
      <xdr:nvGrpSpPr>
        <xdr:cNvPr id="167" name="Group 11"/>
        <xdr:cNvGrpSpPr>
          <a:grpSpLocks/>
        </xdr:cNvGrpSpPr>
      </xdr:nvGrpSpPr>
      <xdr:grpSpPr bwMode="auto">
        <a:xfrm>
          <a:off x="7805723" y="64329472"/>
          <a:ext cx="638190" cy="581022"/>
          <a:chOff x="5378" y="1325"/>
          <a:chExt cx="1080" cy="1260"/>
        </a:xfrm>
      </xdr:grpSpPr>
      <xdr:sp macro="" textlink="">
        <xdr:nvSpPr>
          <xdr:cNvPr id="16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6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7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7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345</xdr:row>
      <xdr:rowOff>3</xdr:rowOff>
    </xdr:from>
    <xdr:to>
      <xdr:col>5</xdr:col>
      <xdr:colOff>1228725</xdr:colOff>
      <xdr:row>347</xdr:row>
      <xdr:rowOff>104775</xdr:rowOff>
    </xdr:to>
    <xdr:grpSp>
      <xdr:nvGrpSpPr>
        <xdr:cNvPr id="172" name="Group 11"/>
        <xdr:cNvGrpSpPr>
          <a:grpSpLocks/>
        </xdr:cNvGrpSpPr>
      </xdr:nvGrpSpPr>
      <xdr:grpSpPr bwMode="auto">
        <a:xfrm>
          <a:off x="7805723" y="81605441"/>
          <a:ext cx="638190" cy="581022"/>
          <a:chOff x="5378" y="1325"/>
          <a:chExt cx="1080" cy="1260"/>
        </a:xfrm>
      </xdr:grpSpPr>
      <xdr:sp macro="" textlink="">
        <xdr:nvSpPr>
          <xdr:cNvPr id="17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7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7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7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212</xdr:row>
      <xdr:rowOff>3</xdr:rowOff>
    </xdr:from>
    <xdr:to>
      <xdr:col>5</xdr:col>
      <xdr:colOff>1228725</xdr:colOff>
      <xdr:row>214</xdr:row>
      <xdr:rowOff>104775</xdr:rowOff>
    </xdr:to>
    <xdr:grpSp>
      <xdr:nvGrpSpPr>
        <xdr:cNvPr id="177" name="Group 11"/>
        <xdr:cNvGrpSpPr>
          <a:grpSpLocks/>
        </xdr:cNvGrpSpPr>
      </xdr:nvGrpSpPr>
      <xdr:grpSpPr bwMode="auto">
        <a:xfrm>
          <a:off x="7805723" y="50970659"/>
          <a:ext cx="638190" cy="581022"/>
          <a:chOff x="5378" y="1325"/>
          <a:chExt cx="1080" cy="1260"/>
        </a:xfrm>
      </xdr:grpSpPr>
      <xdr:sp macro="" textlink="">
        <xdr:nvSpPr>
          <xdr:cNvPr id="17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7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8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8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307</xdr:row>
      <xdr:rowOff>3</xdr:rowOff>
    </xdr:from>
    <xdr:to>
      <xdr:col>5</xdr:col>
      <xdr:colOff>1228725</xdr:colOff>
      <xdr:row>309</xdr:row>
      <xdr:rowOff>104775</xdr:rowOff>
    </xdr:to>
    <xdr:grpSp>
      <xdr:nvGrpSpPr>
        <xdr:cNvPr id="182" name="Group 11"/>
        <xdr:cNvGrpSpPr>
          <a:grpSpLocks/>
        </xdr:cNvGrpSpPr>
      </xdr:nvGrpSpPr>
      <xdr:grpSpPr bwMode="auto">
        <a:xfrm>
          <a:off x="7805723" y="73056753"/>
          <a:ext cx="638190" cy="581022"/>
          <a:chOff x="5378" y="1325"/>
          <a:chExt cx="1080" cy="1260"/>
        </a:xfrm>
      </xdr:grpSpPr>
      <xdr:sp macro="" textlink="">
        <xdr:nvSpPr>
          <xdr:cNvPr id="18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8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8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8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250</xdr:row>
      <xdr:rowOff>3</xdr:rowOff>
    </xdr:from>
    <xdr:to>
      <xdr:col>5</xdr:col>
      <xdr:colOff>1228725</xdr:colOff>
      <xdr:row>252</xdr:row>
      <xdr:rowOff>104775</xdr:rowOff>
    </xdr:to>
    <xdr:grpSp>
      <xdr:nvGrpSpPr>
        <xdr:cNvPr id="187" name="Group 11"/>
        <xdr:cNvGrpSpPr>
          <a:grpSpLocks/>
        </xdr:cNvGrpSpPr>
      </xdr:nvGrpSpPr>
      <xdr:grpSpPr bwMode="auto">
        <a:xfrm>
          <a:off x="7805723" y="59876534"/>
          <a:ext cx="638190" cy="581022"/>
          <a:chOff x="5378" y="1325"/>
          <a:chExt cx="1080" cy="1260"/>
        </a:xfrm>
      </xdr:grpSpPr>
      <xdr:sp macro="" textlink="">
        <xdr:nvSpPr>
          <xdr:cNvPr id="18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8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9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9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364</xdr:row>
      <xdr:rowOff>3</xdr:rowOff>
    </xdr:from>
    <xdr:to>
      <xdr:col>5</xdr:col>
      <xdr:colOff>1228725</xdr:colOff>
      <xdr:row>366</xdr:row>
      <xdr:rowOff>104775</xdr:rowOff>
    </xdr:to>
    <xdr:grpSp>
      <xdr:nvGrpSpPr>
        <xdr:cNvPr id="192" name="Group 11"/>
        <xdr:cNvGrpSpPr>
          <a:grpSpLocks/>
        </xdr:cNvGrpSpPr>
      </xdr:nvGrpSpPr>
      <xdr:grpSpPr bwMode="auto">
        <a:xfrm>
          <a:off x="7805723" y="85879784"/>
          <a:ext cx="638190" cy="581022"/>
          <a:chOff x="5378" y="1325"/>
          <a:chExt cx="1080" cy="1260"/>
        </a:xfrm>
      </xdr:grpSpPr>
      <xdr:sp macro="" textlink="">
        <xdr:nvSpPr>
          <xdr:cNvPr id="19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9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9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9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231</xdr:row>
      <xdr:rowOff>3</xdr:rowOff>
    </xdr:from>
    <xdr:to>
      <xdr:col>5</xdr:col>
      <xdr:colOff>1228725</xdr:colOff>
      <xdr:row>233</xdr:row>
      <xdr:rowOff>104775</xdr:rowOff>
    </xdr:to>
    <xdr:grpSp>
      <xdr:nvGrpSpPr>
        <xdr:cNvPr id="197" name="Group 11"/>
        <xdr:cNvGrpSpPr>
          <a:grpSpLocks/>
        </xdr:cNvGrpSpPr>
      </xdr:nvGrpSpPr>
      <xdr:grpSpPr bwMode="auto">
        <a:xfrm>
          <a:off x="7805723" y="55423597"/>
          <a:ext cx="638190" cy="581022"/>
          <a:chOff x="5378" y="1325"/>
          <a:chExt cx="1080" cy="1260"/>
        </a:xfrm>
      </xdr:grpSpPr>
      <xdr:sp macro="" textlink="">
        <xdr:nvSpPr>
          <xdr:cNvPr id="19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9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0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383</xdr:row>
      <xdr:rowOff>3</xdr:rowOff>
    </xdr:from>
    <xdr:to>
      <xdr:col>5</xdr:col>
      <xdr:colOff>1228725</xdr:colOff>
      <xdr:row>385</xdr:row>
      <xdr:rowOff>104775</xdr:rowOff>
    </xdr:to>
    <xdr:grpSp>
      <xdr:nvGrpSpPr>
        <xdr:cNvPr id="202" name="Group 11"/>
        <xdr:cNvGrpSpPr>
          <a:grpSpLocks/>
        </xdr:cNvGrpSpPr>
      </xdr:nvGrpSpPr>
      <xdr:grpSpPr bwMode="auto">
        <a:xfrm>
          <a:off x="7805723" y="90154128"/>
          <a:ext cx="638190" cy="581022"/>
          <a:chOff x="5378" y="1325"/>
          <a:chExt cx="1080" cy="1260"/>
        </a:xfrm>
      </xdr:grpSpPr>
      <xdr:sp macro="" textlink="">
        <xdr:nvSpPr>
          <xdr:cNvPr id="20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20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0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193</xdr:row>
      <xdr:rowOff>3</xdr:rowOff>
    </xdr:from>
    <xdr:to>
      <xdr:col>5</xdr:col>
      <xdr:colOff>1228725</xdr:colOff>
      <xdr:row>195</xdr:row>
      <xdr:rowOff>104775</xdr:rowOff>
    </xdr:to>
    <xdr:grpSp>
      <xdr:nvGrpSpPr>
        <xdr:cNvPr id="207" name="Group 11"/>
        <xdr:cNvGrpSpPr>
          <a:grpSpLocks/>
        </xdr:cNvGrpSpPr>
      </xdr:nvGrpSpPr>
      <xdr:grpSpPr bwMode="auto">
        <a:xfrm>
          <a:off x="7805723" y="46720128"/>
          <a:ext cx="638190" cy="581022"/>
          <a:chOff x="5378" y="1325"/>
          <a:chExt cx="1080" cy="1260"/>
        </a:xfrm>
      </xdr:grpSpPr>
      <xdr:sp macro="" textlink="">
        <xdr:nvSpPr>
          <xdr:cNvPr id="20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20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1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1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1496197</xdr:colOff>
      <xdr:row>1</xdr:row>
      <xdr:rowOff>158489</xdr:rowOff>
    </xdr:from>
    <xdr:to>
      <xdr:col>2</xdr:col>
      <xdr:colOff>1911397</xdr:colOff>
      <xdr:row>4</xdr:row>
      <xdr:rowOff>25158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696597" y="415664"/>
          <a:ext cx="415200" cy="457219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750080</xdr:colOff>
      <xdr:row>3</xdr:row>
      <xdr:rowOff>19051</xdr:rowOff>
    </xdr:from>
    <xdr:to>
      <xdr:col>3</xdr:col>
      <xdr:colOff>1512080</xdr:colOff>
      <xdr:row>5</xdr:row>
      <xdr:rowOff>142877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822018" y="709614"/>
          <a:ext cx="762000" cy="576263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985823</xdr:colOff>
      <xdr:row>1</xdr:row>
      <xdr:rowOff>235748</xdr:rowOff>
    </xdr:from>
    <xdr:to>
      <xdr:col>2</xdr:col>
      <xdr:colOff>1619250</xdr:colOff>
      <xdr:row>4</xdr:row>
      <xdr:rowOff>71438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329098" y="511973"/>
          <a:ext cx="633427" cy="578640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1514453</xdr:colOff>
      <xdr:row>1</xdr:row>
      <xdr:rowOff>245272</xdr:rowOff>
    </xdr:from>
    <xdr:to>
      <xdr:col>2</xdr:col>
      <xdr:colOff>2171700</xdr:colOff>
      <xdr:row>4</xdr:row>
      <xdr:rowOff>83366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857728" y="521497"/>
          <a:ext cx="533422" cy="590569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766741</xdr:colOff>
      <xdr:row>1</xdr:row>
      <xdr:rowOff>188122</xdr:rowOff>
    </xdr:from>
    <xdr:to>
      <xdr:col>2</xdr:col>
      <xdr:colOff>1362916</xdr:colOff>
      <xdr:row>4</xdr:row>
      <xdr:rowOff>26216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081441" y="388147"/>
          <a:ext cx="596175" cy="590569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1178698</xdr:colOff>
      <xdr:row>1</xdr:row>
      <xdr:rowOff>197648</xdr:rowOff>
    </xdr:from>
    <xdr:to>
      <xdr:col>2</xdr:col>
      <xdr:colOff>1631998</xdr:colOff>
      <xdr:row>4</xdr:row>
      <xdr:rowOff>35742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464823" y="397673"/>
          <a:ext cx="453300" cy="590569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826272</xdr:colOff>
      <xdr:row>2</xdr:row>
      <xdr:rowOff>4766</xdr:rowOff>
    </xdr:from>
    <xdr:to>
      <xdr:col>2</xdr:col>
      <xdr:colOff>1546272</xdr:colOff>
      <xdr:row>4</xdr:row>
      <xdr:rowOff>40504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074297" y="404816"/>
          <a:ext cx="720000" cy="397688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985816</xdr:colOff>
      <xdr:row>1</xdr:row>
      <xdr:rowOff>192884</xdr:rowOff>
    </xdr:from>
    <xdr:to>
      <xdr:col>2</xdr:col>
      <xdr:colOff>1571625</xdr:colOff>
      <xdr:row>3</xdr:row>
      <xdr:rowOff>295275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262416" y="392909"/>
          <a:ext cx="585809" cy="378616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1088209</xdr:colOff>
      <xdr:row>2</xdr:row>
      <xdr:rowOff>7146</xdr:rowOff>
    </xdr:from>
    <xdr:to>
      <xdr:col>2</xdr:col>
      <xdr:colOff>1404937</xdr:colOff>
      <xdr:row>4</xdr:row>
      <xdr:rowOff>47647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298134" y="407196"/>
          <a:ext cx="316728" cy="392926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51"/>
  <sheetViews>
    <sheetView topLeftCell="A10" zoomScale="90" zoomScaleNormal="90" workbookViewId="0">
      <selection activeCell="D17" sqref="D17"/>
    </sheetView>
  </sheetViews>
  <sheetFormatPr baseColWidth="10" defaultRowHeight="15"/>
  <cols>
    <col min="1" max="1" width="10.28515625" customWidth="1"/>
    <col min="2" max="2" width="2.85546875" hidden="1" customWidth="1"/>
    <col min="3" max="3" width="32" customWidth="1"/>
    <col min="4" max="6" width="18.7109375" customWidth="1"/>
    <col min="7" max="7" width="24.42578125" customWidth="1"/>
    <col min="8" max="8" width="18.7109375" customWidth="1"/>
    <col min="26" max="26" width="10.28515625" customWidth="1"/>
    <col min="27" max="27" width="12" style="52" customWidth="1"/>
    <col min="28" max="28" width="14.140625" bestFit="1" customWidth="1"/>
  </cols>
  <sheetData>
    <row r="1" spans="1:31" ht="18.75">
      <c r="A1" s="1598"/>
      <c r="B1" s="1598"/>
      <c r="C1" s="859" t="s">
        <v>339</v>
      </c>
      <c r="D1" s="1599" t="s">
        <v>105</v>
      </c>
      <c r="E1" s="1599"/>
      <c r="F1" s="860"/>
      <c r="G1" s="844"/>
      <c r="H1" s="844"/>
    </row>
    <row r="2" spans="1:31" ht="20.100000000000001" customHeight="1">
      <c r="A2" s="1609" t="s">
        <v>164</v>
      </c>
      <c r="B2" s="1609"/>
      <c r="C2" s="1609"/>
      <c r="D2" s="1609"/>
      <c r="E2" s="1609"/>
      <c r="F2" s="1609"/>
      <c r="G2" s="1609"/>
      <c r="H2" s="1609"/>
    </row>
    <row r="3" spans="1:31" ht="15.95" customHeight="1">
      <c r="A3" s="1610" t="s">
        <v>165</v>
      </c>
      <c r="B3" s="1610"/>
      <c r="C3" s="1610"/>
      <c r="D3" s="1610"/>
      <c r="E3" s="1610"/>
      <c r="F3" s="1610"/>
      <c r="G3" s="1610"/>
      <c r="H3" s="1610"/>
      <c r="Z3" s="71" t="s">
        <v>173</v>
      </c>
      <c r="AA3" s="71" t="s">
        <v>326</v>
      </c>
      <c r="AB3" s="71" t="s">
        <v>327</v>
      </c>
      <c r="AC3" s="71" t="s">
        <v>319</v>
      </c>
      <c r="AD3" s="71" t="s">
        <v>325</v>
      </c>
      <c r="AE3" s="86"/>
    </row>
    <row r="4" spans="1:31" ht="15.95" customHeight="1">
      <c r="A4" s="1611" t="s">
        <v>9</v>
      </c>
      <c r="B4" s="1611"/>
      <c r="C4" s="1611"/>
      <c r="D4" s="1611"/>
      <c r="E4" s="861"/>
      <c r="F4" s="861"/>
      <c r="G4" s="862"/>
      <c r="H4" s="862"/>
      <c r="Z4" s="71" t="s">
        <v>84</v>
      </c>
      <c r="AA4" s="75" t="str">
        <f>VLOOKUP($D$7,Tableau_Affectation_S1,2,FALSE)</f>
        <v>52A</v>
      </c>
      <c r="AB4" s="75" t="str">
        <f>AA4&amp;B10</f>
        <v>52A1</v>
      </c>
      <c r="AC4" s="76">
        <f>VLOOKUP($AA$4,Affectation_S1!B5:C220,2,FALSE)</f>
        <v>52</v>
      </c>
      <c r="AD4" s="71">
        <f t="array" ref="AD4">IF(MIN(IF(Affectation_S1!A5:AM216=Caharge_Pédagogique!$AB$4,COLUMN(Affectation_S1!A5:AM216)))&lt;&gt;0,MIN(IF(Affectation_S1!A5:AM216=Caharge_Pédagogique!$AB$4,COLUMN(Affectation_S1!A5:AM216))),"")</f>
        <v>12</v>
      </c>
      <c r="AE4" s="52"/>
    </row>
    <row r="5" spans="1:31" ht="15.95" customHeight="1">
      <c r="A5" s="1611" t="s">
        <v>10</v>
      </c>
      <c r="B5" s="1611"/>
      <c r="C5" s="1611"/>
      <c r="D5" s="1611"/>
      <c r="E5" s="861"/>
      <c r="F5" s="861"/>
      <c r="G5" s="863" t="s">
        <v>176</v>
      </c>
      <c r="H5" s="864" t="s">
        <v>330</v>
      </c>
      <c r="Z5" s="71" t="s">
        <v>85</v>
      </c>
      <c r="AA5" s="75" t="str">
        <f>VLOOKUP($D$7,Tableau_Affectation_S1,2,FALSE)</f>
        <v>52A</v>
      </c>
      <c r="AB5" s="75" t="str">
        <f>AA5&amp;B11</f>
        <v>52A2</v>
      </c>
      <c r="AC5" s="76">
        <f>VLOOKUP($AA$5,Affectation_S1!B6:C221,2,FALSE)</f>
        <v>52</v>
      </c>
      <c r="AD5" s="71">
        <f t="array" ref="AD5">IF(MIN(IF(Affectation_S1!A5:AM216=Caharge_Pédagogique!AB5,COLUMN(Affectation_S1!A5:AM216)))&lt;&gt;0,MIN(IF(Affectation_S1!A5:AM216=Caharge_Pédagogique!AB5,COLUMN(Affectation_S1!A5:AM216))),"")</f>
        <v>13</v>
      </c>
      <c r="AE5" s="52"/>
    </row>
    <row r="6" spans="1:31" ht="15.95" customHeight="1">
      <c r="A6" s="1612" t="s">
        <v>166</v>
      </c>
      <c r="B6" s="1612"/>
      <c r="C6" s="1612"/>
      <c r="D6" s="1612"/>
      <c r="E6" s="1612"/>
      <c r="F6" s="1612"/>
      <c r="G6" s="1612"/>
      <c r="H6" s="1612"/>
      <c r="Z6" s="71" t="s">
        <v>86</v>
      </c>
      <c r="AA6" s="75" t="str">
        <f>VLOOKUP($D$7,Tableau_Affectation_S1,2,FALSE)</f>
        <v>52A</v>
      </c>
      <c r="AB6" s="75" t="str">
        <f>AA6&amp;B12</f>
        <v>52A3</v>
      </c>
      <c r="AC6" s="76">
        <f>VLOOKUP($AA$6,Affectation_S1!B7:C222,2,FALSE)</f>
        <v>52</v>
      </c>
      <c r="AD6" s="71">
        <f t="array" ref="AD6">IF(MIN(IF(Affectation_S1!A5:AM216=Caharge_Pédagogique!AB6,COLUMN(Affectation_S1!A7:AM218)))&lt;&gt;0,MIN(IF(Affectation_S1!A5:AM216=Caharge_Pédagogique!AB6,COLUMN(Affectation_S1!A7:AM218))),"")</f>
        <v>36</v>
      </c>
      <c r="AE6" s="52"/>
    </row>
    <row r="7" spans="1:31" ht="20.100000000000001" customHeight="1">
      <c r="A7" s="865"/>
      <c r="B7" s="865"/>
      <c r="C7" s="866" t="s">
        <v>177</v>
      </c>
      <c r="D7" s="1597" t="str">
        <f>VLOOKUP($D$1,'Emploi du temps_enseignants'!O7:Q87,3,FALSE)</f>
        <v>BENMACHICHE Abdelmoumene-Hakim</v>
      </c>
      <c r="E7" s="1597"/>
      <c r="F7" s="1400" t="s">
        <v>414</v>
      </c>
      <c r="G7" s="866" t="s">
        <v>178</v>
      </c>
      <c r="H7" s="866" t="str">
        <f>VLOOKUP($D$1,'Emploi du temps_enseignants'!O7:Q87,2,FALSE)</f>
        <v>M.C.A</v>
      </c>
      <c r="Z7" s="71" t="s">
        <v>87</v>
      </c>
      <c r="AA7" s="75" t="str">
        <f>VLOOKUP($D$7,Tableau_Affectation_S1,2,FALSE)</f>
        <v>52A</v>
      </c>
      <c r="AB7" s="75" t="str">
        <f>AA7&amp;B13</f>
        <v>52A4</v>
      </c>
      <c r="AC7" s="76">
        <f>VLOOKUP($AA$7,Affectation_S1!B8:C223,2,FALSE)</f>
        <v>52</v>
      </c>
      <c r="AD7" s="71" t="str">
        <f t="array" ref="AD7">IF(MIN(IF(Affectation_S1!A5:AM216=Caharge_Pédagogique!AB7,COLUMN(Affectation_S1!A8:AM219)))&lt;&gt;0,MIN(IF(Affectation_S1!A5:AM216=Caharge_Pédagogique!AB7,COLUMN(Affectation_S1!A8:AM219))),"")</f>
        <v/>
      </c>
      <c r="AE7" s="52"/>
    </row>
    <row r="8" spans="1:31" ht="16.5" customHeight="1" thickBot="1">
      <c r="A8" s="844"/>
      <c r="B8" s="844"/>
      <c r="C8" s="839"/>
      <c r="D8" s="844"/>
      <c r="E8" s="867"/>
      <c r="F8" s="868"/>
      <c r="G8" s="868"/>
      <c r="H8" s="868"/>
      <c r="Z8" s="71" t="s">
        <v>373</v>
      </c>
      <c r="AA8" s="75" t="str">
        <f>VLOOKUP($D$7,Tableau_Affectation_S1,2,FALSE)</f>
        <v>52A</v>
      </c>
      <c r="AB8" s="75" t="str">
        <f>AA8&amp;B14</f>
        <v>52A5</v>
      </c>
      <c r="AC8" s="76">
        <f>VLOOKUP($AA$8,Affectation_S1!B9:C224,2,FALSE)</f>
        <v>52</v>
      </c>
      <c r="AD8" s="71" t="str">
        <f t="array" ref="AD8">IF(MIN(IF(Affectation_S1!A6:AM217=Caharge_Pédagogique!AB8,COLUMN(Affectation_S1!A9:AM220)))&lt;&gt;0,MIN(IF(Affectation_S1!A6:AM217=Caharge_Pédagogique!AB8,COLUMN(Affectation_S1!A9:AM220))),"")</f>
        <v/>
      </c>
    </row>
    <row r="9" spans="1:31" ht="15.95" customHeight="1" thickBot="1">
      <c r="A9" s="869" t="s">
        <v>19</v>
      </c>
      <c r="B9" s="870"/>
      <c r="C9" s="870" t="s">
        <v>167</v>
      </c>
      <c r="D9" s="870" t="s">
        <v>168</v>
      </c>
      <c r="E9" s="870" t="s">
        <v>169</v>
      </c>
      <c r="F9" s="870" t="s">
        <v>170</v>
      </c>
      <c r="G9" s="870" t="s">
        <v>171</v>
      </c>
      <c r="H9" s="871" t="s">
        <v>172</v>
      </c>
    </row>
    <row r="10" spans="1:31" ht="18" customHeight="1">
      <c r="A10" s="1615" t="s">
        <v>173</v>
      </c>
      <c r="B10" s="872">
        <v>1</v>
      </c>
      <c r="C10" s="873" t="str">
        <f>IFERROR(INDEX(Tableau_Affectation_S1,$AC$4,$AD$4),"")</f>
        <v>TP Conversion d'énergie</v>
      </c>
      <c r="D10" s="873" t="str">
        <f>IFERROR(INDEX(TOUT_MODULES!B5:C157,MATCH(C10,TOUT_MODULES!B5:B157,0),2),"")</f>
        <v>3LENRG</v>
      </c>
      <c r="E10" s="874">
        <f>IFERROR(VLOOKUP($C$10,Semestre_1,3,FALSE),"0,00")</f>
        <v>0</v>
      </c>
      <c r="F10" s="874">
        <f>(IFERROR(VLOOKUP($C$10,Semestre_1,4,FALSE)*(VLOOKUP(D10,Semestre_1,6,FALSE)),"0,00"))</f>
        <v>0</v>
      </c>
      <c r="G10" s="874">
        <f>IFERROR(VLOOKUP($C$10,Semestre_1,5,FALSE)*(VLOOKUP(D10,Semestre_1,6,FALSE)),"0,00")</f>
        <v>3</v>
      </c>
      <c r="H10" s="1618">
        <f>((E10+E11+E12+E13+E14)*1.5)+((F10+F11+F12+F13+F14)*1)+((G10+G11+G12+G13+G14)*0.75)</f>
        <v>12</v>
      </c>
      <c r="Z10" s="83" t="s">
        <v>174</v>
      </c>
      <c r="AA10" s="83" t="s">
        <v>326</v>
      </c>
      <c r="AB10" s="83" t="s">
        <v>327</v>
      </c>
      <c r="AC10" s="83" t="s">
        <v>319</v>
      </c>
      <c r="AD10" s="83" t="s">
        <v>325</v>
      </c>
    </row>
    <row r="11" spans="1:31" ht="18" customHeight="1">
      <c r="A11" s="1616"/>
      <c r="B11" s="875">
        <v>2</v>
      </c>
      <c r="C11" s="876" t="str">
        <f>IFERROR(INDEX(Tableau_Affectation_S1,$AC$5,$AD$5),"")</f>
        <v>Conversion d'énergie</v>
      </c>
      <c r="D11" s="876" t="str">
        <f>IFERROR(INDEX(TOUT_MODULES!B6:C158,MATCH(C11,TOUT_MODULES!B6:B158,0),2),"")</f>
        <v>3LENRG</v>
      </c>
      <c r="E11" s="877">
        <f>IFERROR(VLOOKUP($C$11,Semestre_1,3,FALSE),"0,00")</f>
        <v>1.5</v>
      </c>
      <c r="F11" s="874">
        <f>(IFERROR(VLOOKUP($C$11,Semestre_1,4,FALSE)*(VLOOKUP(D11,Semestre_1,6,FALSE)),"0,00"))</f>
        <v>3</v>
      </c>
      <c r="G11" s="877">
        <f>IFERROR(VLOOKUP($C$11,Semestre_1,5,FALSE)*(VLOOKUP(D11,Semestre_1,6,FALSE)),"0,00")</f>
        <v>0</v>
      </c>
      <c r="H11" s="1619"/>
      <c r="Z11" s="83" t="s">
        <v>84</v>
      </c>
      <c r="AA11" s="84" t="str">
        <f>VLOOKUP($D$7,Tableau_affectation_S2,2,FALSE)</f>
        <v>52A</v>
      </c>
      <c r="AB11" s="84" t="str">
        <f>AA11&amp;B15</f>
        <v>52A1</v>
      </c>
      <c r="AC11" s="85">
        <f>VLOOKUP($AA$11,Affectation_S2!$B$5:$C$216,2,FALSE)</f>
        <v>52</v>
      </c>
      <c r="AD11" s="85">
        <f t="array" ref="AD11">IF(MIN(IF(Affectation_S2!$B$5:$AA$216=AB11,COLUMN(Affectation_S2!$B$5:$AA$216)))&lt;&gt;0,MIN(IF(Affectation_S2!$B$5:$AA$216=$AB$11,COLUMN(Affectation_S2!$B$5:$AA$216))),"")</f>
        <v>12</v>
      </c>
    </row>
    <row r="12" spans="1:31" ht="18" customHeight="1">
      <c r="A12" s="1616"/>
      <c r="B12" s="875">
        <v>3</v>
      </c>
      <c r="C12" s="876" t="str">
        <f>IFERROR(INDEX(Tableau_Affectation_S1,$AC$6,$AD$6),"")</f>
        <v>CFD et logiciels</v>
      </c>
      <c r="D12" s="876" t="str">
        <f>IFERROR(INDEX(TOUT_MODULES!B7:C159,MATCH(C12,TOUT_MODULES!B7:B159,0),2),"")</f>
        <v>M2ENRG</v>
      </c>
      <c r="E12" s="877">
        <f>IFERROR(VLOOKUP($C$12,Semestre_1,3,FALSE),"0,00")</f>
        <v>1.5</v>
      </c>
      <c r="F12" s="874">
        <f>(IFERROR(VLOOKUP($C$12,Semestre_1,4,FALSE)*(VLOOKUP(D12,Semestre_1,6,FALSE)),"0,00"))</f>
        <v>0</v>
      </c>
      <c r="G12" s="877">
        <f>IFERROR(VLOOKUP($C$12,Semestre_1,5,FALSE)*(VLOOKUP(D12,Semestre_1,6,FALSE)),"0,00")</f>
        <v>3</v>
      </c>
      <c r="H12" s="1619"/>
      <c r="Z12" s="83" t="s">
        <v>85</v>
      </c>
      <c r="AA12" s="84" t="str">
        <f>VLOOKUP($D$7,Tableau_affectation_S2,2,FALSE)</f>
        <v>52A</v>
      </c>
      <c r="AB12" s="84" t="str">
        <f>AA12&amp;B16</f>
        <v>52A2</v>
      </c>
      <c r="AC12" s="85">
        <f>VLOOKUP($AA$12,Affectation_S2!$B$5:$C$216,2,FALSE)</f>
        <v>52</v>
      </c>
      <c r="AD12" s="85">
        <f t="array" ref="AD12">IF(MIN(IF(Affectation_S2!$B$5:$AA$216=AB12,COLUMN(Affectation_S2!$B$5:$AA$216)))&lt;&gt;0,MIN(IF(Affectation_S2!$B$5:$AA$216=$AB$12,COLUMN(Affectation_S2!$B$5:$AA$216))),"")</f>
        <v>24</v>
      </c>
    </row>
    <row r="13" spans="1:31" ht="18" customHeight="1">
      <c r="A13" s="1616"/>
      <c r="B13" s="878">
        <v>4</v>
      </c>
      <c r="C13" s="879" t="str">
        <f>IFERROR(INDEX(Tableau_Affectation_S1,$AC$7,$AD$7),"")</f>
        <v/>
      </c>
      <c r="D13" s="879" t="str">
        <f>IFERROR(INDEX(TOUT_MODULES!B8:C160,MATCH(C13,TOUT_MODULES!B8:B160,0),2),"")</f>
        <v/>
      </c>
      <c r="E13" s="880" t="str">
        <f>IFERROR(VLOOKUP($C$13,Semestre_1,3,FALSE),"0,00")</f>
        <v>0,00</v>
      </c>
      <c r="F13" s="874" t="str">
        <f>IFERROR(VLOOKUP($C$13,Semestre_1,4,FALSE)*(VLOOKUP(D13,Semestre_1,6,FALSE)),"0,00")</f>
        <v>0,00</v>
      </c>
      <c r="G13" s="880" t="str">
        <f>IFERROR(VLOOKUP($C$13,Semestre_1,5,FALSE)*(VLOOKUP(D13,Semestre_1,6,FALSE)),"0,00")</f>
        <v>0,00</v>
      </c>
      <c r="H13" s="1619"/>
      <c r="Z13" s="83" t="s">
        <v>86</v>
      </c>
      <c r="AA13" s="84" t="str">
        <f>VLOOKUP($D$7,Tableau_affectation_S2,2,FALSE)</f>
        <v>52A</v>
      </c>
      <c r="AB13" s="84" t="str">
        <f>AA13&amp;B17</f>
        <v>52A3</v>
      </c>
      <c r="AC13" s="85">
        <f>VLOOKUP($AA$13,Affectation_S2!$B$5:$C$216,2,FALSE)</f>
        <v>52</v>
      </c>
      <c r="AD13" s="85" t="str">
        <f t="array" ref="AD13">IF(MIN(IF(Affectation_S2!$B$5:$AA$216=AB13,COLUMN(Affectation_S2!$B$5:$AA$216)))&lt;&gt;0,MIN(IF(Affectation_S2!$B$5:$AA$216=$AB$13,COLUMN(Affectation_S2!$B$5:$AA$216))),"")</f>
        <v/>
      </c>
    </row>
    <row r="14" spans="1:31" ht="18" customHeight="1" thickBot="1">
      <c r="A14" s="1617"/>
      <c r="B14" s="881">
        <v>5</v>
      </c>
      <c r="C14" s="879" t="str">
        <f>IFERROR(INDEX(Tableau_Affectation_S1,$AC$8,$AD$8),"")</f>
        <v/>
      </c>
      <c r="D14" s="879" t="str">
        <f>IFERROR(INDEX(TOUT_MODULES!B9:C161,MATCH(C14,TOUT_MODULES!B9:B161,0),2),"")</f>
        <v/>
      </c>
      <c r="E14" s="880" t="str">
        <f>IFERROR(VLOOKUP($C$14,Semestre_1,3,FALSE),"0,00")</f>
        <v>0,00</v>
      </c>
      <c r="F14" s="874" t="str">
        <f>IFERROR(VLOOKUP($C$13,Semestre_1,4,FALSE)*(VLOOKUP(D14,Semestre_1,6,FALSE)),"0,00")</f>
        <v>0,00</v>
      </c>
      <c r="G14" s="880" t="str">
        <f>IFERROR(VLOOKUP($C$13,Semestre_1,5,FALSE)*(VLOOKUP(D14,Semestre_1,6,FALSE)),"0,00")</f>
        <v>0,00</v>
      </c>
      <c r="H14" s="1620"/>
      <c r="Z14" s="83" t="s">
        <v>87</v>
      </c>
      <c r="AA14" s="84" t="str">
        <f>VLOOKUP($D$7,Tableau_affectation_S2,2,FALSE)</f>
        <v>52A</v>
      </c>
      <c r="AB14" s="84" t="str">
        <f>AA14&amp;B18</f>
        <v>52A4</v>
      </c>
      <c r="AC14" s="85">
        <f>VLOOKUP($AA$14,Affectation_S2!$B$5:$C$216,2,FALSE)</f>
        <v>52</v>
      </c>
      <c r="AD14" s="85" t="str">
        <f t="array" ref="AD14">IF(MIN(IF(Affectation_S2!$B$5:$AA$216=AB14,COLUMN(Affectation_S2!$B$5:$AA$216)))&lt;&gt;0,MIN(IF(Affectation_S2!$B$5:$AA$216=$AB$14,COLUMN(Affectation_S2!$B$5:$AA$216))),"")</f>
        <v/>
      </c>
    </row>
    <row r="15" spans="1:31" ht="18" customHeight="1">
      <c r="A15" s="1605" t="s">
        <v>174</v>
      </c>
      <c r="B15" s="882">
        <v>1</v>
      </c>
      <c r="C15" s="883" t="str">
        <f>IFERROR(INDEX(Tableau_affectation_S2,$AC$11,$AD$11),"")</f>
        <v>Turbomachines 2</v>
      </c>
      <c r="D15" s="883" t="str">
        <f>IFERROR(INDEX(TOUT_MODULES!H5:I157,MATCH(C15,TOUT_MODULES!H5:H157,0),2),"")</f>
        <v>3LENRG</v>
      </c>
      <c r="E15" s="884">
        <f>IFERROR(VLOOKUP($C$15,Semestre_2,3,FALSE),"0,00")</f>
        <v>3</v>
      </c>
      <c r="F15" s="884">
        <f>IFERROR(VLOOKUP($C$15,Semestre_2,4,FALSE)*(VLOOKUP(D15,Semestre_1,6,FALSE)),"0,00")</f>
        <v>3</v>
      </c>
      <c r="G15" s="884">
        <f>IFERROR(VLOOKUP($C$15,Semestre_2,5,FALSE)*(VLOOKUP(D15,Semestre_1,6,FALSE)),"0,00")</f>
        <v>0</v>
      </c>
      <c r="H15" s="1600">
        <f>((E15+E16+E17+E18+E19)*1.5)+((F15+F16+F17+F18+F19)*1)+((G15+G16+G17+G18+G19)*0.75)</f>
        <v>12.75</v>
      </c>
      <c r="Z15" s="83" t="s">
        <v>373</v>
      </c>
      <c r="AA15" s="84" t="str">
        <f>VLOOKUP($D$7,Tableau_affectation_S2,2,FALSE)</f>
        <v>52A</v>
      </c>
      <c r="AB15" s="84" t="str">
        <f>AA15&amp;B19</f>
        <v>52A5</v>
      </c>
      <c r="AC15" s="85">
        <f>VLOOKUP($AA$15,Affectation_S2!$B$5:$C$216,2,FALSE)</f>
        <v>52</v>
      </c>
      <c r="AD15" s="85" t="str">
        <f t="array" ref="AD15">IF(MIN(IF(Affectation_S2!$B$5:$AA$216=AB15,COLUMN(Affectation_S2!$B$5:$AA$216)))&lt;&gt;0,MIN(IF(Affectation_S2!$B$5:$AA$216=$AB$15,COLUMN(Affectation_S2!$B$5:$AA$216))),"")</f>
        <v/>
      </c>
    </row>
    <row r="16" spans="1:31" ht="18" customHeight="1">
      <c r="A16" s="1606"/>
      <c r="B16" s="885">
        <v>2</v>
      </c>
      <c r="C16" s="886" t="str">
        <f>IFERROR(INDEX(Tableau_affectation_S2,$AC$12,$AD$12),"")</f>
        <v>Chauffage et climatisation</v>
      </c>
      <c r="D16" s="886" t="str">
        <f>IFERROR(INDEX(TOUT_MODULES!H6:I158,MATCH(C16,TOUT_MODULES!H6:H158,0),2),"")</f>
        <v>M1ENRG</v>
      </c>
      <c r="E16" s="887">
        <f>IFERROR(VLOOKUP($C$16,Semestre_2,3,FALSE),"0,00")</f>
        <v>1.5</v>
      </c>
      <c r="F16" s="887">
        <f>IFERROR(VLOOKUP($C$16,Semestre_2,4,FALSE)*(VLOOKUP(D16,Semestre_1,6,FALSE)),"0,00")</f>
        <v>3</v>
      </c>
      <c r="G16" s="887">
        <f>IFERROR(VLOOKUP($C$16,Semestre_2,5,FALSE)*(VLOOKUP(D16,Semestre_1,6,FALSE)),"0,00")</f>
        <v>0</v>
      </c>
      <c r="H16" s="1601"/>
    </row>
    <row r="17" spans="1:8" ht="18" customHeight="1">
      <c r="A17" s="1606"/>
      <c r="B17" s="885">
        <v>3</v>
      </c>
      <c r="C17" s="886" t="str">
        <f>IFERROR(INDEX(Tableau_affectation_S2,$AC$13,$AD$13),"")</f>
        <v/>
      </c>
      <c r="D17" s="886" t="str">
        <f>IFERROR(INDEX(TOUT_MODULES!H7:I159,MATCH(C17,TOUT_MODULES!H7:H159,0),2),"")</f>
        <v/>
      </c>
      <c r="E17" s="887" t="str">
        <f>IFERROR(VLOOKUP($C$17,Semestre_2,3,FALSE),"0,00")</f>
        <v>0,00</v>
      </c>
      <c r="F17" s="887" t="str">
        <f>IFERROR(VLOOKUP($C$17,Semestre_2,4,FALSE)*(VLOOKUP(D17,Semestre_1,6,FALSE)),"0,00")</f>
        <v>0,00</v>
      </c>
      <c r="G17" s="887" t="str">
        <f>IFERROR(VLOOKUP($C$17,Semestre_2,5,FALSE)*(VLOOKUP(D17,Semestre_1,6,FALSE)),"0,00")</f>
        <v>0,00</v>
      </c>
      <c r="H17" s="1601"/>
    </row>
    <row r="18" spans="1:8" ht="18" customHeight="1">
      <c r="A18" s="1607"/>
      <c r="B18" s="888">
        <v>4</v>
      </c>
      <c r="C18" s="886" t="str">
        <f>IFERROR(INDEX(Tableau_affectation_S2,$AC$14,$AD$14),"")</f>
        <v/>
      </c>
      <c r="D18" s="886" t="str">
        <f>IFERROR(INDEX(TOUT_MODULES!H8:I160,MATCH(C18,TOUT_MODULES!H8:H160,0),2),"")</f>
        <v/>
      </c>
      <c r="E18" s="887" t="str">
        <f>IFERROR(VLOOKUP($C$18,Semestre_2,3,FALSE),"0,00")</f>
        <v>0,00</v>
      </c>
      <c r="F18" s="887" t="str">
        <f>IFERROR(VLOOKUP($C$18,Semestre_2,4,FALSE)*(VLOOKUP(D18,Semestre_1,6,FALSE)),"0,00")</f>
        <v>0,00</v>
      </c>
      <c r="G18" s="887" t="str">
        <f>IFERROR(VLOOKUP($C$18,Semestre_2,5,FALSE)*(VLOOKUP(D18,Semestre_1,6,FALSE)),"0,00")</f>
        <v>0,00</v>
      </c>
      <c r="H18" s="1602"/>
    </row>
    <row r="19" spans="1:8" ht="18" customHeight="1" thickBot="1">
      <c r="A19" s="1608"/>
      <c r="B19" s="889">
        <v>5</v>
      </c>
      <c r="C19" s="890" t="str">
        <f>IFERROR(INDEX(Tableau_affectation_S2,$AC$15,$AD$15),"")</f>
        <v/>
      </c>
      <c r="D19" s="890" t="str">
        <f>IFERROR(INDEX(TOUT_MODULES!H8:I160,MATCH(C19,TOUT_MODULES!H8:H160,0),2),"")</f>
        <v/>
      </c>
      <c r="E19" s="891" t="str">
        <f>IFERROR(VLOOKUP($C$19,Semestre_2,3,FALSE),"0,00")</f>
        <v>0,00</v>
      </c>
      <c r="F19" s="891" t="str">
        <f>IFERROR(VLOOKUP($C$19,Semestre_2,4,FALSE)*(VLOOKUP(D19,Semestre_1,6,FALSE)),"0,00")</f>
        <v>0,00</v>
      </c>
      <c r="G19" s="891" t="str">
        <f>IFERROR(VLOOKUP($C$19,Semestre_2,5,FALSE)*(VLOOKUP(D19,Semestre_1,6,FALSE)),"0,00")</f>
        <v>0,00</v>
      </c>
      <c r="H19" s="1603"/>
    </row>
    <row r="20" spans="1:8" ht="15.95" customHeight="1" thickBot="1">
      <c r="A20" s="892"/>
      <c r="B20" s="892"/>
      <c r="C20" s="893"/>
      <c r="D20" s="893"/>
      <c r="E20" s="893"/>
      <c r="F20" s="893"/>
      <c r="G20" s="894" t="s">
        <v>345</v>
      </c>
      <c r="H20" s="895"/>
    </row>
    <row r="21" spans="1:8" s="52" customFormat="1" ht="15.95" customHeight="1" thickBot="1">
      <c r="A21" s="892"/>
      <c r="B21" s="892"/>
      <c r="C21" s="896"/>
      <c r="D21" s="896"/>
      <c r="E21" s="897" t="s">
        <v>341</v>
      </c>
      <c r="F21" s="897"/>
      <c r="G21" s="898" t="s">
        <v>344</v>
      </c>
      <c r="H21" s="899"/>
    </row>
    <row r="22" spans="1:8" ht="6.75" customHeight="1" thickBot="1">
      <c r="A22" s="900"/>
      <c r="B22" s="900"/>
      <c r="C22" s="901"/>
      <c r="D22" s="901"/>
      <c r="E22" s="902"/>
      <c r="F22" s="901"/>
      <c r="G22" s="901"/>
      <c r="H22" s="901"/>
    </row>
    <row r="23" spans="1:8" ht="24" customHeight="1" thickBot="1">
      <c r="A23" s="903" t="s">
        <v>175</v>
      </c>
      <c r="B23" s="904"/>
      <c r="C23" s="905" t="s">
        <v>13</v>
      </c>
      <c r="D23" s="905" t="s">
        <v>14</v>
      </c>
      <c r="E23" s="905" t="s">
        <v>15</v>
      </c>
      <c r="F23" s="905" t="s">
        <v>16</v>
      </c>
      <c r="G23" s="905" t="s">
        <v>17</v>
      </c>
      <c r="H23" s="906" t="s">
        <v>18</v>
      </c>
    </row>
    <row r="24" spans="1:8" ht="24" customHeight="1">
      <c r="A24" s="1592" t="s">
        <v>0</v>
      </c>
      <c r="B24" s="907"/>
      <c r="C24" s="908" t="b">
        <f>IF($D$1=L3MET!B12,L3MET!B10,IF($D$1=L3MET!B15,L3MET!B13,IF($D$1=L3CM!B12,L3CM!B10,IF($D$1=L3CM!B15,L3CM!B13,IF($D$1=L3ENRG!B12,L3ENRG!B10,IF($D$1=L3ENRG!B15,L3ENRG!B13,IF($D$1=M1MET!B12,M1MET!B10,IF($D$1=M1MET!B15,M1MET!B13,IF($D$1=M1CM!B12,M1CM!B10,IF($D$1=M1CM!B15,M1CM!B13,IF($D$1=M1ENRG!B12,M1ENRG!B10,IF($D$1=M1ENRG!B15,M1ENRG!B13,IF($D$1=M2MET!B12,M2MET!B10,IF($D$1=M2MET!B15,M2MET!B13,IF($D$1=M2CM!B12,M2CM!B10,IF($D$1=M2CM!B15,M2CM!B13,IF($D$1=M2ENRG!B12,M2ENRG!B10,IF($D$1=M2ENRG!B15,M2ENRG!B13))))))))))))))))))</f>
        <v>0</v>
      </c>
      <c r="D24" s="908" t="b">
        <f>IF($D$1=L3MET!C12,L3MET!C10,IF($D$1=L3MET!C15,L3MET!C13,IF($D$1=L3CM!C12,L3CM!C10,IF($D$1=L3CM!C15,L3CM!C13,IF($D$1=L3ENRG!C12,L3ENRG!C10,IF($D$1=L3ENRG!C15,L3ENRG!C13,IF($D$1=M1MET!C12,M1MET!C10,IF($D$1=M1MET!C15,M1MET!C13,IF($D$1=M1CM!C12,M1CM!C10,IF($D$1=M1CM!C15,M1CM!C13,IF($D$1=M1ENRG!C12,M1ENRG!C10,IF($D$1=M1ENRG!C15,M1ENRG!C13,IF($D$1=M2MET!C12,M2MET!C10,IF($D$1=M2MET!C15,M2MET!C13,IF($D$1=M2CM!C12,M2CM!C10,IF($D$1=M2CM!C15,M2CM!C13,IF($D$1=M2ENRG!C12,M2ENRG!C10,IF($D$1=M2ENRG!C15,M2ENRG!C13))))))))))))))))))</f>
        <v>0</v>
      </c>
      <c r="E24" s="908" t="b">
        <f>IF($D$1=L3MET!D12,L3MET!D10,IF($D$1=L3MET!D15,L3MET!D13,IF($D$1=L3CM!D12,L3CM!D10,IF($D$1=L3CM!D15,L3CM!D13,IF($D$1=L3ENRG!D12,L3ENRG!D10,IF($D$1=L3ENRG!D15,L3ENRG!D13,IF($D$1=M1MET!D12,M1MET!D10,IF($D$1=M1MET!D15,M1MET!D13,IF($D$1=M1CM!D12,M1CM!D10,IF($D$1=M1CM!D15,M1CM!D13,IF($D$1=M1ENRG!D12,M1ENRG!D10,IF($D$1=M1ENRG!D15,M1ENRG!D13,IF($D$1=M2MET!D12,M2MET!D10,IF($D$1=M2MET!D15,M2MET!D13,IF($D$1=M2CM!D12,M2CM!D10,IF($D$1=M2CM!D15,M2CM!D13,IF($D$1=M2ENRG!D12,M2ENRG!D10,IF($D$1=M2ENRG!D15,M2ENRG!D13))))))))))))))))))</f>
        <v>0</v>
      </c>
      <c r="F24" s="908" t="b">
        <f>IF($D$1=L3MET!E12,L3MET!E10,IF($D$1=L3MET!E15,L3MET!E13,IF($D$1=L3CM!E12,L3CM!E10,IF($D$1=L3CM!E15,L3CM!E13,IF($D$1=L3ENRG!E12,L3ENRG!E10,IF($D$1=L3ENRG!E15,L3ENRG!E13,IF($D$1=M1MET!E12,M1MET!E10,IF($D$1=M1MET!E15,M1MET!E13,IF($D$1=M1CM!E12,M1CM!E10,IF($D$1=M1CM!E15,M1CM!E13,IF($D$1=M1ENRG!E12,M1ENRG!E10,IF($D$1=M1ENRG!E15,M1ENRG!E13,IF($D$1=M2MET!E12,M2MET!E10,IF($D$1=M2MET!E15,M2MET!E13,IF($D$1=M2CM!E12,M2CM!E10,IF($D$1=M2CM!E15,M2CM!E13,IF($D$1=M2ENRG!E12,M2ENRG!E10,IF($D$1=M2ENRG!E15,M2ENRG!E13))))))))))))))))))</f>
        <v>0</v>
      </c>
      <c r="G24" s="908" t="b">
        <f>IF($D$1=L3MET!F12,L3MET!F10,IF($D$1=L3MET!F15,L3MET!F13,IF($D$1=L3CM!F12,L3CM!F10,IF($D$1=L3CM!F15,L3CM!F13,IF($D$1=L3ENRG!F12,L3ENRG!F10,IF($D$1=L3ENRG!F15,L3ENRG!F13,IF($D$1=M1MET!F12,M1MET!F10,IF($D$1=M1MET!F15,M1MET!F13,IF($D$1=M1CM!F12,M1CM!F10,IF($D$1=M1CM!F15,M1CM!F13,IF($D$1=M1ENRG!F12,M1ENRG!F10,IF($D$1=M1ENRG!F15,M1ENRG!F13,IF($D$1=M2MET!F12,M2MET!F10,IF($D$1=M2MET!F15,M2MET!F13,IF($D$1=M2CM!F12,M2CM!F10,IF($D$1=M2CM!F15,M2CM!F13,IF($D$1=M2ENRG!F12,M2ENRG!F10,IF($D$1=M2ENRG!F15,M2ENRG!F13))))))))))))))))))</f>
        <v>0</v>
      </c>
      <c r="H24" s="908" t="b">
        <f>IF($D$1=L3MET!G12,L3MET!G10,IF($D$1=L3MET!G15,L3MET!G13,IF($D$1=L3CM!G12,L3CM!G10,IF($D$1=L3CM!G15,L3CM!G13,IF($D$1=L3ENRG!G12,L3ENRG!G10,IF($D$1=L3ENRG!G15,L3ENRG!G13,IF($D$1=M1MET!G12,M1MET!G10,IF($D$1=M1MET!G15,M1MET!G13,IF($D$1=M1CM!G12,M1CM!G10,IF($D$1=M1CM!G15,M1CM!G13,IF($D$1=M1ENRG!G12,M1ENRG!G10,IF($D$1=M1ENRG!G15,M1ENRG!G13,IF($D$1=M2MET!G12,M2MET!G10,IF($D$1=M2MET!G15,M2MET!G13,IF($D$1=M2CM!G12,M2CM!G10,IF($D$1=M2CM!G15,M2CM!G13,IF($D$1=M2ENRG!G12,M2ENRG!G10,IF($D$1=M2ENRG!G15,M2ENRG!G13))))))))))))))))))</f>
        <v>0</v>
      </c>
    </row>
    <row r="25" spans="1:8" ht="14.45" customHeight="1" thickBot="1">
      <c r="A25" s="1593"/>
      <c r="B25" s="909"/>
      <c r="C25" s="910" t="b">
        <f>IF($D$1=L3MET!B12,L3MET!B11,IF($D$1=L3MET!B15,L3MET!B14,IF($D$1=L3CM!B12,L3CM!B11,IF($D$1=L3CM!B15,L3CM!B14,IF($D$1=L3ENRG!B12,L3ENRG!B11,IF($D$1=L3ENRG!B15,L3ENRG!B14,IF($D$1=M1MET!B12,M1MET!B11,IF($D$1=M1MET!B15,M1MET!B14,IF($D$1=M1CM!B12,M1CM!B11,IF($D$1=M1CM!B15,M1CM!B14,IF($D$1=M1ENRG!B12,M1ENRG!B11,IF($D$1=M1ENRG!B15,M1ENRG!B14,IF($D$1=M2MET!B12,M2MET!B11,IF($D$1=M2MET!B15,M2MET!B14,IF($D$1=M2CM!B12,M2CM!B11,IF($D$1=M2CM!B15,M2CM!B14,IF($D$1=M2ENRG!B12,M2ENRG!B11,IF($D$1=M2ENRG!B15,M2ENRG!B14))))))))))))))))))</f>
        <v>0</v>
      </c>
      <c r="D25" s="911" t="b">
        <f>IF($D$1=L3MET!C12,L3MET!C11,IF($D$1=L3MET!C15,L3MET!C14,IF($D$1=L3CM!C12,L3CM!C11,IF($D$1=L3CM!C15,L3CM!C14,IF($D$1=L3ENRG!C12,L3ENRG!C11,IF($D$1=L3ENRG!C15,L3ENRG!C14,IF($D$1=M1MET!C12,M1MET!C11,IF($D$1=M1MET!C15,M1MET!C14,IF($D$1=M1CM!C12,M1CM!C11,IF($D$1=M1CM!C15,M1CM!C14,IF($D$1=M1ENRG!C12,M1ENRG!C11,IF($D$1=M1ENRG!C15,M1ENRG!C14,IF($D$1=M2MET!C12,M2MET!C11,IF($D$1=M2MET!C15,M2MET!C14,IF($D$1=M2CM!C12,M2CM!C11,IF($D$1=M2CM!C15,M2CM!C14,IF($D$1=M2ENRG!C12,M2ENRG!C11,IF($D$1=M2ENRG!C15,M2ENRG!C14))))))))))))))))))</f>
        <v>0</v>
      </c>
      <c r="E25" s="910" t="b">
        <f>IF($D$1=L3MET!D12,L3MET!D11,IF($D$1=L3MET!D15,L3MET!D14,IF($D$1=L3CM!D12,L3CM!D11,IF($D$1=L3CM!D15,L3CM!D14,IF($D$1=L3ENRG!D12,L3ENRG!D11,IF($D$1=L3ENRG!D15,L3ENRG!D14,IF($D$1=M1MET!D12,M1MET!D11,IF($D$1=M1MET!D15,M1MET!D14,IF($D$1=M1CM!D12,M1CM!D11,IF($D$1=M1CM!D15,M1CM!D14,IF($D$1=M1ENRG!D12,M1ENRG!D11,IF($D$1=M1ENRG!D15,M1ENRG!D14,IF($D$1=M2MET!D12,M2MET!D11,IF($D$1=M2MET!D15,M2MET!D14,IF($D$1=M2CM!D12,M2CM!D11,IF($D$1=M2CM!D15,M2CM!D14,IF($D$1=M2ENRG!D12,M2ENRG!D11,IF($D$1=M2ENRG!D15,M2ENRG!D14))))))))))))))))))</f>
        <v>0</v>
      </c>
      <c r="F25" s="910" t="b">
        <f>IF($D$1=L3MET!E12,L3MET!E11,IF($D$1=L3MET!E15,L3MET!E14,IF($D$1=L3CM!E12,L3CM!E11,IF($D$1=L3CM!E15,L3CM!E14,IF($D$1=L3ENRG!E12,L3ENRG!E11,IF($D$1=L3ENRG!E15,L3ENRG!E14,IF($D$1=M1MET!E12,M1MET!E11,IF($D$1=M1MET!E15,M1MET!E14,IF($D$1=M1CM!E12,M1CM!E11,IF($D$1=M1CM!E15,M1CM!E14,IF($D$1=M1ENRG!E12,M1ENRG!E11,IF($D$1=M1ENRG!E15,M1ENRG!E14,IF($D$1=M2MET!E12,M2MET!E11,IF($D$1=M2MET!E15,M2MET!E14,IF($D$1=M2CM!E12,M2CM!E11,IF($D$1=M2CM!E15,M2CM!E14,IF($D$1=M2ENRG!E12,M2ENRG!E11,IF($D$1=M2ENRG!E15,M2ENRG!E14))))))))))))))))))</f>
        <v>0</v>
      </c>
      <c r="G25" s="910" t="b">
        <f>IF($D$1=L3MET!F12,L3MET!F11,IF($D$1=L3MET!F15,L3MET!F14,IF($D$1=L3CM!F12,L3CM!F11,IF($D$1=L3CM!F15,L3CM!F14,IF($D$1=L3ENRG!F12,L3ENRG!F11,IF($D$1=L3ENRG!F15,L3ENRG!F14,IF($D$1=M1MET!F12,M1MET!F11,IF($D$1=M1MET!F15,M1MET!F14,IF($D$1=M1CM!F12,M1CM!F11,IF($D$1=M1CM!F15,M1CM!F14,IF($D$1=M1ENRG!F12,M1ENRG!F11,IF($D$1=M1ENRG!F15,M1ENRG!F14,IF($D$1=M2MET!F12,M2MET!F11,IF($D$1=M2MET!F15,M2MET!F14,IF($D$1=M2CM!F12,M2CM!F11,IF($D$1=M2CM!F15,M2CM!F14,IF($D$1=M2ENRG!F12,M2ENRG!F11,IF($D$1=M2ENRG!F15,M2ENRG!F14))))))))))))))))))</f>
        <v>0</v>
      </c>
      <c r="H25" s="910" t="b">
        <f>IF($D$1=L3MET!G12,L3MET!G11,IF($D$1=L3MET!G15,L3MET!G14,IF($D$1=L3CM!G12,L3CM!G11,IF($D$1=L3CM!G15,L3CM!G14,IF($D$1=L3ENRG!G12,L3ENRG!G11,IF($D$1=L3ENRG!G15,L3ENRG!G14,IF($D$1=M1MET!G12,M1MET!G11,IF($D$1=M1MET!G15,M1MET!G14,IF($D$1=M1CM!G12,M1CM!G11,IF($D$1=M1CM!G15,M1CM!G14,IF($D$1=M1ENRG!G12,M1ENRG!G11,IF($D$1=M1ENRG!G15,M1ENRG!G14,IF($D$1=M2MET!G12,M2MET!G11,IF($D$1=M2MET!G15,M2MET!G14,IF($D$1=M2CM!G12,M2CM!G11,IF($D$1=M2CM!G15,M2CM!G14,IF($D$1=M2ENRG!G12,M2ENRG!G11,IF($D$1=M2ENRG!G15,M2ENRG!G14))))))))))))))))))</f>
        <v>0</v>
      </c>
    </row>
    <row r="26" spans="1:8" ht="24" customHeight="1">
      <c r="A26" s="1590" t="s">
        <v>1</v>
      </c>
      <c r="B26" s="912"/>
      <c r="C26" s="908" t="b">
        <f>IF($D$1=L3MET!B18,L3MET!B16,IF($D$1=L3MET!B21,L3MET!B19,IF($D$1=L3CM!B18,L3CM!B16,IF($D$1=L3CM!B21,L3CM!B19,IF($D$1=L3ENRG!B18,L3ENRG!B16,IF($D$1=L3ENRG!B21,L3ENRG!B19,IF($D$1=M1MET!B18,M1MET!B16,IF($D$1=M1MET!B21,M1MET!B19,IF($D$1=M1CM!B18,M1CM!B16,IF($D$1=M1CM!B21,M1CM!B19,IF($D$1=M1ENRG!B18,M1ENRG!B16,IF($D$1=M1ENRG!B21,M1ENRG!B19,IF($D$1=M2MET!B18,M2MET!B16,IF($D$1=M2MET!B21,M2MET!B19,IF($D$1=M2CM!B18,M2CM!B16,IF($D$1=M2CM!B21,M2CM!B19,IF($D$1=M2ENRG!B18,M2ENRG!B16,IF($D$1=M2ENRG!B21,M2ENRG!B19))))))))))))))))))</f>
        <v>0</v>
      </c>
      <c r="D26" s="908" t="b">
        <f>IF($D$1=L3MET!C18,L3MET!C16,IF($D$1=L3MET!C21,L3MET!C19,IF($D$1=L3CM!C18,L3CM!C16,IF($D$1=L3CM!C21,L3CM!C19,IF($D$1=L3ENRG!C18,L3ENRG!C16,IF($D$1=L3ENRG!C21,L3ENRG!C19,IF($D$1=M1MET!C18,M1MET!C16,IF($D$1=M1MET!C21,M1MET!C19,IF($D$1=M1CM!C18,M1CM!C16,IF($D$1=M1CM!C21,M1CM!C19,IF($D$1=M1ENRG!C18,M1ENRG!C16,IF($D$1=M1ENRG!C21,M1ENRG!C19,IF($D$1=M2MET!C18,M2MET!C16,IF($D$1=M2MET!C21,M2MET!C19,IF($D$1=M2CM!C18,M2CM!C16,IF($D$1=M2CM!C21,M2CM!C19,IF($D$1=M2ENRG!C18,M2ENRG!C16,IF($D$1=M2ENRG!C21,M2ENRG!C19))))))))))))))))))</f>
        <v>0</v>
      </c>
      <c r="E26" s="908" t="b">
        <f>IF($D$1=L3MET!D18,L3MET!D16,IF($D$1=L3MET!D21,L3MET!D19,IF($D$1=L3CM!D18,L3CM!D16,IF($D$1=L3CM!D21,L3CM!D19,IF($D$1=L3ENRG!D18,L3ENRG!D16,IF($D$1=L3ENRG!D21,L3ENRG!D19,IF($D$1=M1MET!D18,M1MET!D16,IF($D$1=M1MET!D21,M1MET!D19,IF($D$1=M1CM!D18,M1CM!D16,IF($D$1=M1CM!D21,M1CM!D19,IF($D$1=M1ENRG!D18,M1ENRG!D16,IF($D$1=M1ENRG!D21,M1ENRG!D19,IF($D$1=M2MET!D18,M2MET!D16,IF($D$1=M2MET!D21,M2MET!D19,IF($D$1=M2CM!D18,M2CM!D16,IF($D$1=M2CM!D21,M2CM!D19,IF($D$1=M2ENRG!D18,M2ENRG!D16,IF($D$1=M2ENRG!D21,M2ENRG!D19))))))))))))))))))</f>
        <v>0</v>
      </c>
      <c r="F26" s="908" t="b">
        <f>IF($D$1=L3MET!E18,L3MET!E16,IF($D$1=L3MET!E21,L3MET!E19,IF($D$1=L3CM!E18,L3CM!E16,IF($D$1=L3CM!E21,L3CM!E19,IF($D$1=L3ENRG!E18,L3ENRG!E16,IF($D$1=L3ENRG!E21,L3ENRG!E19,IF($D$1=M1MET!E18,M1MET!E16,IF($D$1=M1MET!E21,M1MET!E19,IF($D$1=M1CM!E18,M1CM!E16,IF($D$1=M1CM!E21,M1CM!E19,IF($D$1=M1ENRG!E18,M1ENRG!E16,IF($D$1=M1ENRG!E21,M1ENRG!E19,IF($D$1=M2MET!E18,M2MET!E16,IF($D$1=M2MET!E21,M2MET!E19,IF($D$1=M2CM!E18,M2CM!E16,IF($D$1=M2CM!E21,M2CM!E19,IF($D$1=M2ENRG!E18,M2ENRG!E16,IF($D$1=M2ENRG!E21,M2ENRG!E19))))))))))))))))))</f>
        <v>0</v>
      </c>
      <c r="G26" s="908" t="b">
        <f>IF($D$1=L3MET!F18,L3MET!F16,IF($D$1=L3MET!F21,L3MET!F19,IF($D$1=L3CM!F18,L3CM!F16,IF($D$1=L3CM!F21,L3CM!F19,IF($D$1=L3ENRG!F18,L3ENRG!F16,IF($D$1=L3ENRG!F21,L3ENRG!F19,IF($D$1=M1MET!F18,M1MET!F16,IF($D$1=M1MET!F21,M1MET!F19,IF($D$1=M1CM!F18,M1CM!F16,IF($D$1=M1CM!F21,M1CM!F19,IF($D$1=M1ENRG!F18,M1ENRG!F16,IF($D$1=M1ENRG!F21,M1ENRG!F19,IF($D$1=M2MET!F18,M2MET!F16,IF($D$1=M2MET!F21,M2MET!F19,IF($D$1=M2CM!F18,M2CM!F16,IF($D$1=M2CM!F21,M2CM!F19,IF($D$1=M2ENRG!F18,M2ENRG!F16,IF($D$1=M2ENRG!F21,M2ENRG!F19))))))))))))))))))</f>
        <v>0</v>
      </c>
      <c r="H26" s="908" t="b">
        <f>IF($D$1=L3MET!G18,L3MET!G16,IF($D$1=L3MET!G21,L3MET!G19,IF($D$1=L3CM!G18,L3CM!G16,IF($D$1=L3CM!G21,L3CM!G19,IF($D$1=L3ENRG!G18,L3ENRG!G16,IF($D$1=L3ENRG!G21,L3ENRG!G19,IF($D$1=M1MET!G18,M1MET!G16,IF($D$1=M1MET!G21,M1MET!G19,IF($D$1=M1CM!G18,M1CM!G16,IF($D$1=M1CM!G21,M1CM!G19,IF($D$1=M1ENRG!G18,M1ENRG!G16,IF($D$1=M1ENRG!G21,M1ENRG!G19,IF($D$1=M2MET!G18,M2MET!G16,IF($D$1=M2MET!G21,M2MET!G19,IF($D$1=M2CM!G18,M2CM!G16,IF($D$1=M2CM!G21,M2CM!G19,IF($D$1=M2ENRG!G18,M2ENRG!G16,IF($D$1=M2ENRG!G21,M2ENRG!G19))))))))))))))))))</f>
        <v>0</v>
      </c>
    </row>
    <row r="27" spans="1:8" ht="14.45" customHeight="1" thickBot="1">
      <c r="A27" s="1591"/>
      <c r="B27" s="913"/>
      <c r="C27" s="910" t="b">
        <f>IF($D$1=L3MET!B18,L3MET!B17,IF($D$1=L3MET!B21,L3MET!B20,IF($D$1=L3CM!B18,L3CM!B17,IF($D$1=L3CM!B21,L3CM!B20,IF($D$1=L3ENRG!B18,L3ENRG!B17,IF($D$1=L3ENRG!B21,L3ENRG!B20,IF($D$1=M1MET!B18,M1MET!B17,IF($D$1=M1MET!B21,M1MET!B20,IF($D$1=M1CM!B18,M1CM!B17,IF($D$1=M1CM!B21,M1CM!B20,IF($D$1=M1ENRG!B18,M1ENRG!B17,IF($D$1=M1ENRG!B21,M1ENRG!B20,IF($D$1=M2MET!B18,M2MET!B17,IF($D$1=M2MET!B21,M2MET!B20,IF($D$1=M2CM!B18,M2CM!B17,IF($D$1=M2CM!B21,M2CM!B20,IF($D$1=M2ENRG!B18,M2ENRG!B17,IF($D$1=M2ENRG!B21,M2ENRG!B20))))))))))))))))))</f>
        <v>0</v>
      </c>
      <c r="D27" s="910" t="b">
        <f>IF($D$1=L3MET!C18,L3MET!C17,IF($D$1=L3MET!C21,L3MET!C20,IF($D$1=L3CM!C18,L3CM!C17,IF($D$1=L3CM!C21,L3CM!C20,IF($D$1=L3ENRG!C18,L3ENRG!C17,IF($D$1=L3ENRG!C21,L3ENRG!C20,IF($D$1=M1MET!C18,M1MET!C17,IF($D$1=M1MET!C21,M1MET!C20,IF($D$1=M1CM!C18,M1CM!C17,IF($D$1=M1CM!C21,M1CM!C20,IF($D$1=M1ENRG!C18,M1ENRG!C17,IF($D$1=M1ENRG!C21,M1ENRG!C20,IF($D$1=M2MET!C18,M2MET!C17,IF($D$1=M2MET!C21,M2MET!C20,IF($D$1=M2CM!C18,M2CM!C17,IF($D$1=M2CM!C21,M2CM!C20,IF($D$1=M2ENRG!C18,M2ENRG!C17,IF($D$1=M2ENRG!C21,M2ENRG!C20))))))))))))))))))</f>
        <v>0</v>
      </c>
      <c r="E27" s="910" t="b">
        <f>IF($D$1=L3MET!D18,L3MET!D17,IF($D$1=L3MET!D21,L3MET!D20,IF($D$1=L3CM!D18,L3CM!D17,IF($D$1=L3CM!D21,L3CM!D20,IF($D$1=L3ENRG!D18,L3ENRG!D17,IF($D$1=L3ENRG!D21,L3ENRG!D20,IF($D$1=M1MET!D18,M1MET!D17,IF($D$1=M1MET!D21,M1MET!D20,IF($D$1=M1CM!D18,M1CM!D17,IF($D$1=M1CM!D21,M1CM!D20,IF($D$1=M1ENRG!D18,M1ENRG!D17,IF($D$1=M1ENRG!D21,M1ENRG!D20,IF($D$1=M2MET!D18,M2MET!D17,IF($D$1=M2MET!D21,M2MET!D20,IF($D$1=M2CM!D18,M2CM!D17,IF($D$1=M2CM!D21,M2CM!D20,IF($D$1=M2ENRG!D18,M2ENRG!D17,IF($D$1=M2ENRG!D21,M2ENRG!D20))))))))))))))))))</f>
        <v>0</v>
      </c>
      <c r="F27" s="911" t="b">
        <f>IF($D$1=L3MET!E18,L3MET!E17,IF($D$1=L3MET!E21,L3MET!E20,IF($D$1=L3CM!E18,L3CM!E17,IF($D$1=L3CM!E21,L3CM!E20,IF($D$1=L3ENRG!E18,L3ENRG!E17,IF($D$1=L3ENRG!E21,L3ENRG!E20,IF($D$1=M1MET!E18,M1MET!E17,IF($D$1=M1MET!E21,M1MET!E20,IF($D$1=M1CM!E18,M1CM!E17,IF($D$1=M1CM!E21,M1CM!E20,IF($D$1=M1ENRG!E18,M1ENRG!E17,IF($D$1=M1ENRG!E21,M1ENRG!E20,IF($D$1=M2MET!E18,M2MET!E17,IF($D$1=M2MET!E21,M2MET!E20,IF($D$1=M2CM!E18,M2CM!E17,IF($D$1=M2CM!E21,M2CM!E20,IF($D$1=M2ENRG!E18,M2ENRG!E17,IF($D$1=M2ENRG!E21,M2ENRG!E20))))))))))))))))))</f>
        <v>0</v>
      </c>
      <c r="G27" s="910" t="b">
        <f>IF($D$1=L3MET!F18,L3MET!F17,IF($D$1=L3MET!F21,L3MET!F20,IF($D$1=L3CM!F18,L3CM!F17,IF($D$1=L3CM!F21,L3CM!F20,IF($D$1=L3ENRG!F18,L3ENRG!F17,IF($D$1=L3ENRG!F21,L3ENRG!F20,IF($D$1=M1MET!F18,M1MET!F17,IF($D$1=M1MET!F21,M1MET!F20,IF($D$1=M1CM!F18,M1CM!F17,IF($D$1=M1CM!F21,M1CM!F20,IF($D$1=M1ENRG!F18,M1ENRG!F17,IF($D$1=M1ENRG!F21,M1ENRG!F20,IF($D$1=M2MET!F18,M2MET!F17,IF($D$1=M2MET!F21,M2MET!F20,IF($D$1=M2CM!F18,M2CM!F17,IF($D$1=M2CM!F21,M2CM!F20,IF($D$1=M2ENRG!F18,M2ENRG!F17,IF($D$1=M2ENRG!F21,M2ENRG!F20))))))))))))))))))</f>
        <v>0</v>
      </c>
      <c r="H27" s="910" t="b">
        <f>IF($D$1=L3MET!G18,L3MET!G17,IF($D$1=L3MET!G21,L3MET!G20,IF($D$1=L3CM!G18,L3CM!G17,IF($D$1=L3CM!G21,L3CM!G20,IF($D$1=L3ENRG!G18,L3ENRG!G17,IF($D$1=L3ENRG!G21,L3ENRG!G20,IF($D$1=M1MET!G18,M1MET!G17,IF($D$1=M1MET!G21,M1MET!G20,IF($D$1=M1CM!G18,M1CM!G17,IF($D$1=M1CM!G21,M1CM!G20,IF($D$1=M1ENRG!G18,M1ENRG!G17,IF($D$1=M1ENRG!G21,M1ENRG!G20,IF($D$1=M2MET!G18,M2MET!G17,IF($D$1=M2MET!G21,M2MET!G20,IF($D$1=M2CM!G18,M2CM!G17,IF($D$1=M2CM!G21,M2CM!G20,IF($D$1=M2ENRG!G18,M2ENRG!G17,IF($D$1=M2ENRG!G21,M2ENRG!G20))))))))))))))))))</f>
        <v>0</v>
      </c>
    </row>
    <row r="28" spans="1:8" ht="24" customHeight="1">
      <c r="A28" s="1613" t="s">
        <v>2</v>
      </c>
      <c r="B28" s="907"/>
      <c r="C28" s="908" t="b">
        <f>IF($D$1=L3MET!B24,L3MET!B22,IF($D$1=L3MET!B27,L3MET!B25,IF($D$1=L3CM!B24,L3CM!B22,IF($D$1=L3CM!B27,L3CM!B25,IF($D$1=L3ENRG!B24,L3ENRG!B22,IF($D$1=L3ENRG!B27,L3ENRG!B25,IF($D$1=M1MET!B24,M1MET!B22,IF($D$1=M1MET!B27,M1MET!B25,IF($D$1=M1CM!B24,M1CM!B22,IF($D$1=M1CM!B27,M1CM!B25,IF($D$1=M1ENRG!B24,M1ENRG!B22,IF($D$1=M1ENRG!B27,M1ENRG!B25,IF($D$1=M2MET!B24,M2MET!B22,IF($D$1=M2MET!B27,M2MET!B25,IF($D$1=M2CM!B24,M2CM!B22,IF($D$1=M2CM!B27,M2CM!B25,IF($D$1=M2ENRG!B24,M2ENRG!B22,IF($D$1=M2ENRG!B27,M2ENRG!B25))))))))))))))))))</f>
        <v>0</v>
      </c>
      <c r="D28" s="908" t="b">
        <f>IF($D$1=L3MET!C24,L3MET!C22,IF($D$1=L3MET!C27,L3MET!C25,IF($D$1=L3CM!C24,L3CM!C22,IF($D$1=L3CM!C27,L3CM!C25,IF($D$1=L3ENRG!C24,L3ENRG!C22,IF($D$1=L3ENRG!C27,L3ENRG!C25,IF($D$1=M1MET!C24,M1MET!C22,IF($D$1=M1MET!C27,M1MET!C25,IF($D$1=M1CM!C24,M1CM!C22,IF($D$1=M1CM!C27,M1CM!C25,IF($D$1=M1ENRG!C24,M1ENRG!C22,IF($D$1=M1ENRG!C27,M1ENRG!C25,IF($D$1=M2MET!C24,M2MET!C22,IF($D$1=M2MET!C27,M2MET!C25,IF($D$1=M2CM!C24,M2CM!C22,IF($D$1=M2CM!C27,M2CM!C25,IF($D$1=M2ENRG!C24,M2ENRG!C22,IF($D$1=M2ENRG!C27,M2ENRG!C25))))))))))))))))))</f>
        <v>0</v>
      </c>
      <c r="E28" s="908" t="b">
        <f>IF($D$1=L3MET!D24,L3MET!D22,IF($D$1=L3MET!D27,L3MET!D25,IF($D$1=L3CM!D24,L3CM!D22,IF($D$1=L3CM!D27,L3CM!D25,IF($D$1=L3ENRG!D24,L3ENRG!D22,IF($D$1=L3ENRG!D27,L3ENRG!D25,IF($D$1=M1MET!D24,M1MET!D22,IF($D$1=M1MET!D27,M1MET!D25,IF($D$1=M1CM!D24,M1CM!D22,IF($D$1=M1CM!D27,M1CM!D25,IF($D$1=M1ENRG!D24,M1ENRG!D22,IF($D$1=M1ENRG!D27,M1ENRG!D25,IF($D$1=M2MET!D24,M2MET!D22,IF($D$1=M2MET!D27,M2MET!D25,IF($D$1=M2CM!D24,M2CM!D22,IF($D$1=M2CM!D27,M2CM!D25,IF($D$1=M2ENRG!D24,M2ENRG!D22,IF($D$1=M2ENRG!D27,M2ENRG!D25))))))))))))))))))</f>
        <v>0</v>
      </c>
      <c r="F28" s="908" t="b">
        <f>IF($D$1=L3MET!E24,L3MET!E22,IF($D$1=L3MET!E27,L3MET!E25,IF($D$1=L3CM!E24,L3CM!E22,IF($D$1=L3CM!E27,L3CM!E25,IF($D$1=L3ENRG!E24,L3ENRG!E22,IF($D$1=L3ENRG!E27,L3ENRG!E25,IF($D$1=M1MET!E24,M1MET!E22,IF($D$1=M1MET!E27,M1MET!E25,IF($D$1=M1CM!E24,M1CM!E22,IF($D$1=M1CM!E27,M1CM!E25,IF($D$1=M1ENRG!E24,M1ENRG!E22,IF($D$1=M1ENRG!E27,M1ENRG!E25,IF($D$1=M2MET!E24,M2MET!E22,IF($D$1=M2MET!E27,M2MET!E25,IF($D$1=M2CM!E24,M2CM!E22,IF($D$1=M2CM!E27,M2CM!E25,IF($D$1=M2ENRG!E24,M2ENRG!E22,IF($D$1=M2ENRG!E27,M2ENRG!E25))))))))))))))))))</f>
        <v>0</v>
      </c>
      <c r="G28" s="908" t="b">
        <f>IF($D$1=L3MET!F24,L3MET!F22,IF($D$1=L3MET!F27,L3MET!F25,IF($D$1=L3CM!F24,L3CM!F22,IF($D$1=L3CM!F27,L3CM!F25,IF($D$1=L3ENRG!F24,L3ENRG!F22,IF($D$1=L3ENRG!F27,L3ENRG!F25,IF($D$1=M1MET!F24,M1MET!F22,IF($D$1=M1MET!F27,M1MET!F25,IF($D$1=M1CM!F24,M1CM!F22,IF($D$1=M1CM!F27,M1CM!F25,IF($D$1=M1ENRG!F24,M1ENRG!F22,IF($D$1=M1ENRG!F27,M1ENRG!F25,IF($D$1=M2MET!F24,M2MET!F22,IF($D$1=M2MET!F27,M2MET!F25,IF($D$1=M2CM!F24,M2CM!F22,IF($D$1=M2CM!F27,M2CM!F25,IF($D$1=M2ENRG!F24,M2ENRG!F22,IF($D$1=M2ENRG!F27,M2ENRG!F25))))))))))))))))))</f>
        <v>0</v>
      </c>
      <c r="H28" s="908" t="b">
        <f>IF($D$1=L3MET!G24,L3MET!G22,IF($D$1=L3MET!G27,L3MET!G25,IF($D$1=L3CM!G24,L3CM!G22,IF($D$1=L3CM!G27,L3CM!G25,IF($D$1=L3ENRG!G24,L3ENRG!G22,IF($D$1=L3ENRG!G27,L3ENRG!G25,IF($D$1=M1MET!G24,M1MET!G22,IF($D$1=M1MET!G27,M1MET!G25,IF($D$1=M1CM!G24,M1CM!G22,IF($D$1=M1CM!G27,M1CM!G25,IF($D$1=M1ENRG!G24,M1ENRG!G22,IF($D$1=M1ENRG!G27,M1ENRG!G25,IF($D$1=M2MET!G24,M2MET!G22,IF($D$1=M2MET!G27,M2MET!G25,IF($D$1=M2CM!G24,M2CM!G22,IF($D$1=M2CM!G27,M2CM!G25,IF($D$1=M2ENRG!G24,M2ENRG!G22,IF($D$1=M2ENRG!G27,M2ENRG!G25))))))))))))))))))</f>
        <v>0</v>
      </c>
    </row>
    <row r="29" spans="1:8" ht="14.45" customHeight="1" thickBot="1">
      <c r="A29" s="1614"/>
      <c r="B29" s="909"/>
      <c r="C29" s="910" t="b">
        <f>IF($D$1=L3MET!B24,L3MET!B23,IF($D$1=L3MET!B27,L3MET!B26,IF($D$1=L3CM!B24,L3CM!B23,IF($D$1=L3CM!B27,L3CM!B26,IF($D$1=L3ENRG!B24,L3ENRG!B23,IF($D$1=L3ENRG!B27,L3ENRG!B26,IF($D$1=M1MET!B24,M1MET!B23,IF($D$1=M1MET!B27,M1MET!B26,IF($D$1=M1CM!B24,M1CM!B23,IF($D$1=M1CM!B27,M1CM!B26,IF($D$1=M1ENRG!B24,M1ENRG!B23,IF($D$1=M1ENRG!B27,M1ENRG!B26,IF($D$1=M2MET!B24,M2MET!B23,IF($D$1=M2MET!B27,M2MET!B26,IF($D$1=M2CM!B24,M2CM!B23,IF($D$1=M2CM!B27,M2CM!B26,IF($D$1=M2ENRG!B24,M2ENRG!B23,IF($D$1=M2ENRG!B27,M2ENRG!B26))))))))))))))))))</f>
        <v>0</v>
      </c>
      <c r="D29" s="910" t="b">
        <f>IF($D$1=L3MET!C24,L3MET!C23,IF($D$1=L3MET!C27,L3MET!C26,IF($D$1=L3CM!C24,L3CM!C23,IF($D$1=L3CM!C27,L3CM!C26,IF($D$1=L3ENRG!C24,L3ENRG!C23,IF($D$1=L3ENRG!C27,L3ENRG!C26,IF($D$1=M1MET!C24,M1MET!C23,IF($D$1=M1MET!C27,M1MET!C26,IF($D$1=M1CM!C24,M1CM!C23,IF($D$1=M1CM!C27,M1CM!C26,IF($D$1=M1ENRG!C24,M1ENRG!C23,IF($D$1=M1ENRG!C27,M1ENRG!C26,IF($D$1=M2MET!C24,M2MET!C23,IF($D$1=M2MET!C27,M2MET!C26,IF($D$1=M2CM!C24,M2CM!C23,IF($D$1=M2CM!C27,M2CM!C26,IF($D$1=M2ENRG!C24,M2ENRG!C23,IF($D$1=M2ENRG!C27,M2ENRG!C26))))))))))))))))))</f>
        <v>0</v>
      </c>
      <c r="E29" s="910" t="b">
        <f>IF($D$1=L3MET!D24,L3MET!D23,IF($D$1=L3MET!D27,L3MET!D26,IF($D$1=L3CM!D24,L3CM!D23,IF($D$1=L3CM!D27,L3CM!D26,IF($D$1=L3ENRG!D24,L3ENRG!D23,IF($D$1=L3ENRG!D27,L3ENRG!D26,IF($D$1=M1MET!D24,M1MET!D23,IF($D$1=M1MET!D27,M1MET!D26,IF($D$1=M1CM!D24,M1CM!D23,IF($D$1=M1CM!D27,M1CM!D26,IF($D$1=M1ENRG!D24,M1ENRG!D23,IF($D$1=M1ENRG!D27,M1ENRG!D26,IF($D$1=M2MET!D24,M2MET!D23,IF($D$1=M2MET!D27,M2MET!D26,IF($D$1=M2CM!D24,M2CM!D23,IF($D$1=M2CM!D27,M2CM!D26,IF($D$1=M2ENRG!D24,M2ENRG!D23,IF($D$1=M2ENRG!D27,M2ENRG!D26))))))))))))))))))</f>
        <v>0</v>
      </c>
      <c r="F29" s="910" t="b">
        <f>IF($D$1=L3MET!E24,L3MET!E23,IF($D$1=L3MET!E27,L3MET!E26,IF($D$1=L3CM!E24,L3CM!E23,IF($D$1=L3CM!E27,L3CM!E26,IF($D$1=L3ENRG!E24,L3ENRG!E23,IF($D$1=L3ENRG!E27,L3ENRG!E26,IF($D$1=M1MET!E24,M1MET!E23,IF($D$1=M1MET!E27,M1MET!E26,IF($D$1=M1CM!E24,M1CM!E23,IF($D$1=M1CM!E27,M1CM!E26,IF($D$1=M1ENRG!E24,M1ENRG!E23,IF($D$1=M1ENRG!E27,M1ENRG!E26,IF($D$1=M2MET!E24,M2MET!E23,IF($D$1=M2MET!E27,M2MET!E26,IF($D$1=M2CM!E24,M2CM!E23,IF($D$1=M2CM!E27,M2CM!E26,IF($D$1=M2ENRG!E24,M2ENRG!E23,IF($D$1=M2ENRG!E27,M2ENRG!E26))))))))))))))))))</f>
        <v>0</v>
      </c>
      <c r="G29" s="910" t="b">
        <f>IF($D$1=L3MET!F24,L3MET!F23,IF($D$1=L3MET!F27,L3MET!F26,IF($D$1=L3CM!F24,L3CM!F23,IF($D$1=L3CM!F27,L3CM!F26,IF($D$1=L3ENRG!F24,L3ENRG!F23,IF($D$1=L3ENRG!F27,L3ENRG!F26,IF($D$1=M1MET!F24,M1MET!F23,IF($D$1=M1MET!F27,M1MET!F26,IF($D$1=M1CM!F24,M1CM!F23,IF($D$1=M1CM!F27,M1CM!F26,IF($D$1=M1ENRG!F24,M1ENRG!F23,IF($D$1=M1ENRG!F27,M1ENRG!F26,IF($D$1=M2MET!F24,M2MET!F23,IF($D$1=M2MET!F27,M2MET!F26,IF($D$1=M2CM!F24,M2CM!F23,IF($D$1=M2CM!F27,M2CM!F26,IF($D$1=M2ENRG!F24,M2ENRG!F23,IF($D$1=M2ENRG!F27,M2ENRG!F26))))))))))))))))))</f>
        <v>0</v>
      </c>
      <c r="H29" s="910" t="b">
        <f>IF($D$1=L3MET!G24,L3MET!G23,IF($D$1=L3MET!G27,L3MET!G26,IF($D$1=L3CM!G24,L3CM!G23,IF($D$1=L3CM!G27,L3CM!G26,IF($D$1=L3ENRG!G24,L3ENRG!G23,IF($D$1=L3ENRG!G27,L3ENRG!G26,IF($D$1=M1MET!G24,M1MET!G23,IF($D$1=M1MET!G27,M1MET!G26,IF($D$1=M1CM!G24,M1CM!G23,IF($D$1=M1CM!G27,M1CM!G26,IF($D$1=M1ENRG!G24,M1ENRG!G23,IF($D$1=M1ENRG!G27,M1ENRG!G26,IF($D$1=M2MET!G24,M2MET!G23,IF($D$1=M2MET!G27,M2MET!G26,IF($D$1=M2CM!G24,M2CM!G23,IF($D$1=M2CM!G27,M2CM!G26,IF($D$1=M2ENRG!G24,M2ENRG!G23,IF($D$1=M2ENRG!G27,M2ENRG!G26))))))))))))))))))</f>
        <v>0</v>
      </c>
    </row>
    <row r="30" spans="1:8" ht="24" customHeight="1">
      <c r="A30" s="1590" t="s">
        <v>3</v>
      </c>
      <c r="B30" s="912"/>
      <c r="C30" s="908" t="b">
        <f>IF($D$1=L3MET!B30,L3MET!B28,IF($D$1=L3MET!B33,L3MET!B31,IF($D$1=L3CM!B30,L3CM!B28,IF($D$1=L3CM!B33,L3CM!B31,IF($D$1=L3ENRG!B30,L3ENRG!B28,IF($D$1=L3ENRG!B33,L3ENRG!B31,IF($D$1=M1MET!B30,M1MET!B28,IF($D$1=M1MET!B33,M1MET!B31,IF($D$1=M1CM!B30,M1CM!B28,IF($D$1=M1CM!B33,M1CM!B31,IF($D$1=M1ENRG!B30,M1ENRG!B28,IF($D$1=M1ENRG!B33,M1ENRG!B31,IF($D$1=M2MET!B30,M2MET!B28,IF($D$1=M2MET!B33,M2MET!B31,IF($D$1=M2CM!B30,M2CM!B28,IF($D$1=M2CM!B33,M2CM!B31,IF($D$1=M2ENRG!B30,M2ENRG!B28,IF($D$1=M2ENRG!B33,M2ENRG!B31))))))))))))))))))</f>
        <v>0</v>
      </c>
      <c r="D30" s="908" t="b">
        <f>IF($D$1=L3MET!C30,L3MET!C28,IF($D$1=L3MET!C33,L3MET!C31,IF($D$1=L3CM!C30,L3CM!C28,IF($D$1=L3CM!C33,L3CM!C31,IF($D$1=L3ENRG!C30,L3ENRG!C28,IF($D$1=L3ENRG!C33,L3ENRG!C31,IF($D$1=M1MET!C30,M1MET!C28,IF($D$1=M1MET!C33,M1MET!C31,IF($D$1=M1CM!C30,M1CM!C28,IF($D$1=M1CM!C33,M1CM!C31,IF($D$1=M1ENRG!C30,M1ENRG!C28,IF($D$1=M1ENRG!C33,M1ENRG!C31,IF($D$1=M2MET!C30,M2MET!C28,IF($D$1=M2MET!C33,M2MET!C31,IF($D$1=M2CM!C30,M2CM!C28,IF($D$1=M2CM!C33,M2CM!C31,IF($D$1=M2ENRG!C30,M2ENRG!C28,IF($D$1=M2ENRG!C33,M2ENRG!C31))))))))))))))))))</f>
        <v>0</v>
      </c>
      <c r="E30" s="908" t="b">
        <f>IF($D$1=L3MET!D30,L3MET!D28,IF($D$1=L3MET!D33,L3MET!D31,IF($D$1=L3CM!D30,L3CM!D28,IF($D$1=L3CM!D33,L3CM!D31,IF($D$1=L3ENRG!D30,L3ENRG!D28,IF($D$1=L3ENRG!D33,L3ENRG!D31,IF($D$1=M1MET!D30,M1MET!D28,IF($D$1=M1MET!D33,M1MET!D31,IF($D$1=M1CM!D30,M1CM!D28,IF($D$1=M1CM!D33,M1CM!D31,IF($D$1=M1ENRG!D30,M1ENRG!D28,IF($D$1=M1ENRG!D33,M1ENRG!D31,IF($D$1=M2MET!D30,M2MET!D28,IF($D$1=M2MET!D33,M2MET!D31,IF($D$1=M2CM!D30,M2CM!D28,IF($D$1=M2CM!D33,M2CM!D31,IF($D$1=M2ENRG!D30,M2ENRG!D28,IF($D$1=M2ENRG!D33,M2ENRG!D31))))))))))))))))))</f>
        <v>0</v>
      </c>
      <c r="F30" s="908" t="b">
        <f>IF($D$1=L3MET!E30,L3MET!E28,IF($D$1=L3MET!E33,L3MET!E31,IF($D$1=L3CM!E30,L3CM!E28,IF($D$1=L3CM!E33,L3CM!E31,IF($D$1=L3ENRG!E30,L3ENRG!E28,IF($D$1=L3ENRG!E33,L3ENRG!E31,IF($D$1=M1MET!E30,M1MET!E28,IF($D$1=M1MET!E33,M1MET!E31,IF($D$1=M1CM!E30,M1CM!E28,IF($D$1=M1CM!E33,M1CM!E31,IF($D$1=M1ENRG!E30,M1ENRG!E28,IF($D$1=M1ENRG!E33,M1ENRG!E31,IF($D$1=M2MET!E30,M2MET!E28,IF($D$1=M2MET!E33,M2MET!E31,IF($D$1=M2CM!E30,M2CM!E28,IF($D$1=M2CM!E33,M2CM!E31,IF($D$1=M2ENRG!E30,M2ENRG!E28,IF($D$1=M2ENRG!E33,M2ENRG!E31))))))))))))))))))</f>
        <v>0</v>
      </c>
      <c r="G30" s="908" t="b">
        <f>IF($D$1=L3MET!F30,L3MET!F28,IF($D$1=L3MET!F33,L3MET!F31,IF($D$1=L3CM!F30,L3CM!F28,IF($D$1=L3CM!F33,L3CM!F31,IF($D$1=L3ENRG!F30,L3ENRG!F28,IF($D$1=L3ENRG!F33,L3ENRG!F31,IF($D$1=M1MET!F30,M1MET!F28,IF($D$1=M1MET!F33,M1MET!F31,IF($D$1=M1CM!F30,M1CM!F28,IF($D$1=M1CM!F33,M1CM!F31,IF($D$1=M1ENRG!F30,M1ENRG!F28,IF($D$1=M1ENRG!F33,M1ENRG!F31,IF($D$1=M2MET!F30,M2MET!F28,IF($D$1=M2MET!F33,M2MET!F31,IF($D$1=M2CM!F30,M2CM!F28,IF($D$1=M2CM!F33,M2CM!F31,IF($D$1=M2ENRG!F30,M2ENRG!F28,IF($D$1=M2ENRG!F33,M2ENRG!F31))))))))))))))))))</f>
        <v>0</v>
      </c>
      <c r="H30" s="914" t="b">
        <f>IF($D$1=L3MET!G30,L3MET!G28,IF($D$1=L3MET!G33,L3MET!G31,IF($D$1=L3CM!G30,L3CM!G28,IF($D$1=L3CM!G33,L3CM!G31,IF($D$1=L3ENRG!G30,L3ENRG!G28,IF($D$1=L3ENRG!G33,L3ENRG!G31,IF($D$1=M1MET!G30,M1MET!G28,IF($D$1=M1MET!G33,M1MET!G31,IF($D$1=M1CM!G30,M1CM!G28,IF($D$1=M1CM!G33,M1CM!G31,IF($D$1=M1ENRG!G30,M1ENRG!G28,IF($D$1=M1ENRG!G33,M1ENRG!G31,IF($D$1=M2MET!G30,M2MET!G28,IF($D$1=M2MET!G33,M2MET!G31,IF($D$1=M2CM!G30,M2CM!G28,IF($D$1=M2CM!G33,M2CM!G31,IF($D$1=M2ENRG!G30,M2ENRG!G28,IF($D$1=M2ENRG!G33,M2ENRG!G31))))))))))))))))))</f>
        <v>0</v>
      </c>
    </row>
    <row r="31" spans="1:8" ht="14.45" customHeight="1" thickBot="1">
      <c r="A31" s="1591"/>
      <c r="B31" s="913"/>
      <c r="C31" s="910" t="b">
        <f>IF($D$1=L3MET!B30,L3MET!B29,IF($D$1=L3MET!B33,L3MET!B32,IF($D$1=L3CM!B30,L3CM!B29,IF($D$1=L3CM!B33,L3CM!B32,IF($D$1=L3ENRG!B30,L3ENRG!B29,IF($D$1=L3ENRG!B33,L3ENRG!B32,IF($D$1=M1MET!B30,M1MET!B29,IF($D$1=M1MET!B33,M1MET!B32,IF($D$1=M1CM!B30,M1CM!B29,IF($D$1=M1CM!B33,M1CM!B32,IF($D$1=M1ENRG!B30,M1ENRG!B29,IF($D$1=M1ENRG!B33,M1ENRG!B32,IF($D$1=M2MET!B30,M2MET!B29,IF($D$1=M2MET!B33,M2MET!B32,IF($D$1=M2CM!B30,M2CM!B29,IF($D$1=M2CM!B33,M2CM!B32,IF($D$1=M2ENRG!B30,M2ENRG!B29,IF($D$1=M2ENRG!B33,M2ENRG!B32))))))))))))))))))</f>
        <v>0</v>
      </c>
      <c r="D31" s="910" t="b">
        <f>IF($D$1=L3MET!C30,L3MET!C29,IF($D$1=L3MET!C33,L3MET!C32,IF($D$1=L3CM!C30,L3CM!C29,IF($D$1=L3CM!C33,L3CM!C32,IF($D$1=L3ENRG!C30,L3ENRG!C29,IF($D$1=L3ENRG!C33,L3ENRG!C32,IF($D$1=M1MET!C30,M1MET!C29,IF($D$1=M1MET!C33,M1MET!C32,IF($D$1=M1CM!C30,M1CM!C29,IF($D$1=M1CM!C33,M1CM!C32,IF($D$1=M1ENRG!C30,M1ENRG!C29,IF($D$1=M1ENRG!C33,M1ENRG!C32,IF($D$1=M2MET!C30,M2MET!C29,IF($D$1=M2MET!C33,M2MET!C32,IF($D$1=M2CM!C30,M2CM!C29,IF($D$1=M2CM!C33,M2CM!C32,IF($D$1=M2ENRG!C30,M2ENRG!C29,IF($D$1=M2ENRG!C33,M2ENRG!C32))))))))))))))))))</f>
        <v>0</v>
      </c>
      <c r="E31" s="910" t="b">
        <f>IF($D$1=L3MET!D30,L3MET!D29,IF($D$1=L3MET!D33,L3MET!D32,IF($D$1=L3CM!D30,L3CM!D29,IF($D$1=L3CM!D33,L3CM!D32,IF($D$1=L3ENRG!D30,L3ENRG!D29,IF($D$1=L3ENRG!D33,L3ENRG!D32,IF($D$1=M1MET!D30,M1MET!D29,IF($D$1=M1MET!D33,M1MET!D32,IF($D$1=M1CM!D30,M1CM!D29,IF($D$1=M1CM!D33,M1CM!D32,IF($D$1=M1ENRG!D30,M1ENRG!D29,IF($D$1=M1ENRG!D33,M1ENRG!D32,IF($D$1=M2MET!D30,M2MET!D29,IF($D$1=M2MET!D33,M2MET!D32,IF($D$1=M2CM!D30,M2CM!D29,IF($D$1=M2CM!D33,M2CM!D32,IF($D$1=M2ENRG!D30,M2ENRG!D29,IF($D$1=M2ENRG!D33,M2ENRG!D32))))))))))))))))))</f>
        <v>0</v>
      </c>
      <c r="F31" s="910" t="b">
        <f>IF($D$1=L3MET!E30,L3MET!E29,IF($D$1=L3MET!E33,L3MET!E32,IF($D$1=L3CM!E30,L3CM!E29,IF($D$1=L3CM!E33,L3CM!E32,IF($D$1=L3ENRG!E30,L3ENRG!E29,IF($D$1=L3ENRG!E33,L3ENRG!E32,IF($D$1=M1MET!E30,M1MET!E29,IF($D$1=M1MET!E33,M1MET!E32,IF($D$1=M1CM!E30,M1CM!E29,IF($D$1=M1CM!E33,M1CM!E32,IF($D$1=M1ENRG!E30,M1ENRG!E29,IF($D$1=M1ENRG!E33,M1ENRG!E32,IF($D$1=M2MET!E30,M2MET!E29,IF($D$1=M2MET!E33,M2MET!E32,IF($D$1=M2CM!E30,M2CM!E29,IF($D$1=M2CM!E33,M2CM!E32,IF($D$1=M2ENRG!E30,M2ENRG!E29,IF($D$1=M2ENRG!E33,M2ENRG!E32))))))))))))))))))</f>
        <v>0</v>
      </c>
      <c r="G31" s="910" t="b">
        <f>IF($D$1=L3MET!F30,L3MET!F29,IF($D$1=L3MET!F33,L3MET!F32,IF($D$1=L3CM!F30,L3CM!F29,IF($D$1=L3CM!F33,L3CM!F32,IF($D$1=L3ENRG!F30,L3ENRG!F29,IF($D$1=L3ENRG!F33,L3ENRG!F32,IF($D$1=M1MET!F30,M1MET!F29,IF($D$1=M1MET!F33,M1MET!F32,IF($D$1=M1CM!F30,M1CM!F29,IF($D$1=M1CM!F33,M1CM!F32,IF($D$1=M1ENRG!F30,M1ENRG!F29,IF($D$1=M1ENRG!F33,M1ENRG!F32,IF($D$1=M2MET!F30,M2MET!F29,IF($D$1=M2MET!F33,M2MET!F32,IF($D$1=M2CM!F30,M2CM!F29,IF($D$1=M2CM!F33,M2CM!F32,IF($D$1=M2ENRG!F30,M2ENRG!F29,IF($D$1=M2ENRG!F33,M2ENRG!F32))))))))))))))))))</f>
        <v>0</v>
      </c>
      <c r="H31" s="915" t="b">
        <f>IF($D$1=L3MET!G30,L3MET!G29,IF($D$1=L3MET!G33,L3MET!G32,IF($D$1=L3CM!G30,L3CM!G29,IF($D$1=L3CM!G33,L3CM!G32,IF($D$1=L3ENRG!G30,L3ENRG!G29,IF($D$1=L3ENRG!G33,L3ENRG!G32,IF($D$1=M1MET!G30,M1MET!G29,IF($D$1=M1MET!G33,M1MET!G32,IF($D$1=M1CM!G30,M1CM!G29,IF($D$1=M1CM!G33,M1CM!G32,IF($D$1=M1ENRG!G30,M1ENRG!G29,IF($D$1=M1ENRG!G33,M1ENRG!G32,IF($D$1=M2MET!G30,M2MET!G29,IF($D$1=M2MET!G33,M2MET!G32,IF($D$1=M2CM!G30,M2CM!G29,IF($D$1=M2CM!G33,M2CM!G32,IF($D$1=M2ENRG!G30,M2ENRG!G29,IF($D$1=M2ENRG!G33,M2ENRG!G32))))))))))))))))))</f>
        <v>0</v>
      </c>
    </row>
    <row r="32" spans="1:8" ht="24" customHeight="1">
      <c r="A32" s="1592" t="s">
        <v>4</v>
      </c>
      <c r="B32" s="907"/>
      <c r="C32" s="908" t="b">
        <f>IF($D$1=L3MET!B36,L3MET!B34,IF($D$1=L3MET!B39,L3MET!B37,IF($D$1=L3CM!B36,L3CM!B34,IF($D$1=L3CM!B39,L3CM!B37,IF($D$1=L3ENRG!B36,L3ENRG!B34,IF($D$1=L3ENRG!B39,L3ENRG!B37,IF($D$1=M1MET!B36,M1MET!B34,IF($D$1=M1MET!B39,M1MET!B37,IF($D$1=M1CM!B36,M1CM!B34,IF($D$1=M1CM!B39,M1CM!B37,IF($D$1=M1ENRG!B36,M1ENRG!B34,IF($D$1=M1ENRG!B39,M1ENRG!B37,IF($D$1=M2MET!B36,M2MET!B34,IF($D$1=M2MET!B39,M2MET!B37,IF($D$1=M2CM!B36,M2CM!B34,IF($D$1=M2CM!B39,M2CM!B37,IF($D$1=M2ENRG!B36,M2ENRG!B34,IF($D$1=M2ENRG!B39,M2ENRG!B37))))))))))))))))))</f>
        <v>0</v>
      </c>
      <c r="D32" s="908" t="str">
        <f>IF($D$1=L3MET!C36,L3MET!C34,IF($D$1=L3MET!C39,L3MET!C37,IF($D$1=L3CM!C36,L3CM!C34,IF($D$1=L3CM!C39,L3CM!C37,IF($D$1=L3ENRG!C36,L3ENRG!C34,IF($D$1=L3ENRG!C39,L3ENRG!C37,IF($D$1=M1MET!C36,M1MET!C34,IF($D$1=M1MET!C39,M1MET!C37,IF($D$1=M1CM!C36,M1CM!C34,IF($D$1=M1CM!C39,M1CM!C37,IF($D$1=M1ENRG!C36,M1ENRG!C34,IF($D$1=M1ENRG!C39,M1ENRG!C37,IF($D$1=M2MET!C36,M2MET!C34,IF($D$1=M2MET!C39,M2MET!C37,IF($D$1=M2CM!C36,M2CM!C34,IF($D$1=M2CM!C39,M2CM!C37,IF($D$1=M2ENRG!C36,M2ENRG!C34,IF($D$1=M2ENRG!C39,M2ENRG!C37))))))))))))))))))</f>
        <v>Conversion d'énergie</v>
      </c>
      <c r="E32" s="908" t="b">
        <f>IF($D$1=L3MET!D36,L3MET!D34,IF($D$1=L3MET!D39,L3MET!D37,IF($D$1=L3CM!D36,L3CM!D34,IF($D$1=L3CM!D39,L3CM!D37,IF($D$1=L3ENRG!D36,L3ENRG!D34,IF($D$1=L3ENRG!D39,L3ENRG!D37,IF($D$1=M1MET!D36,M1MET!D34,IF($D$1=M1MET!D39,M1MET!D37,IF($D$1=M1CM!D36,M1CM!D34,IF($D$1=M1CM!D39,M1CM!D37,IF($D$1=M1ENRG!D36,M1ENRG!D34,IF($D$1=M1ENRG!D39,M1ENRG!D37,IF($D$1=M2MET!D36,M2MET!D34,IF($D$1=M2MET!D39,M2MET!D37,IF($D$1=M2CM!D36,M2CM!D34,IF($D$1=M2CM!D39,M2CM!D37,IF($D$1=M2ENRG!D36,M2ENRG!D34,IF($D$1=M2ENRG!D39,M2ENRG!D37))))))))))))))))))</f>
        <v>0</v>
      </c>
      <c r="F32" s="908" t="str">
        <f>IF($D$1=L3MET!E36,L3MET!E34,IF($D$1=L3MET!E39,L3MET!E37,IF($D$1=L3CM!E36,L3CM!E34,IF($D$1=L3CM!E39,L3CM!E37,IF($D$1=L3ENRG!E36,L3ENRG!E34,IF($D$1=L3ENRG!E39,L3ENRG!E37,IF($D$1=M1MET!E36,M1MET!E34,IF($D$1=M1MET!E39,M1MET!E37,IF($D$1=M1CM!E36,M1CM!E34,IF($D$1=M1CM!E39,M1CM!E37,IF($D$1=M1ENRG!E36,M1ENRG!E34,IF($D$1=M1ENRG!E39,M1ENRG!E37,IF($D$1=M2MET!E36,M2MET!E34,IF($D$1=M2MET!E39,M2MET!E37,IF($D$1=M2CM!E36,M2CM!E34,IF($D$1=M2CM!E39,M2CM!E37,IF($D$1=M2ENRG!E36,M2ENRG!E34,IF($D$1=M2ENRG!E39,M2ENRG!E37))))))))))))))))))</f>
        <v>CFD et logiciels</v>
      </c>
      <c r="G32" s="908" t="b">
        <f>IF($D$1=L3MET!F36,L3MET!F34,IF($D$1=L3MET!F39,L3MET!G37,IF($D$1=L3CM!F36,L3CM!F34,IF($D$1=L3CM!F39,L3CM!F37,IF($D$1=L3ENRG!F36,L3ENRG!F34,IF($D$1=L3ENRG!F39,L3ENRG!F37,IF($D$1=M1MET!F36,M1MET!F34,IF($D$1=M1MET!F39,M1MET!F37,IF($D$1=M1CM!F36,M1CM!F34,IF($D$1=M1CM!F39,M1CM!F37,IF($D$1=M1ENRG!F36,M1ENRG!F34,IF($D$1=M1ENRG!F39,M1ENRG!F37,IF($D$1=M2MET!F36,M2MET!F34,IF($D$1=M2MET!F39,M2MET!F37,IF($D$1=M2CM!F36,M2CM!F34,IF($D$1=M2CM!F39,M2CM!F37,IF($D$1=M2ENRG!F36,M2ENRG!F34,IF($D$1=M2ENRG!F39,M2ENRG!F37))))))))))))))))))</f>
        <v>0</v>
      </c>
      <c r="H32" s="916" t="b">
        <f>IF($D$1=L3MET!G36,L3MET!G34,IF($D$1=L3MET!G39,L3MET!#REF!,IF($D$1=L3CM!G36,L3CM!G34,IF($D$1=L3CM!G39,L3CM!G37,IF($D$1=L3ENRG!G36,L3ENRG!G34,IF($D$1=L3ENRG!G39,L3ENRG!G37,IF($D$1=M1MET!G36,M1MET!G34,IF($D$1=M1MET!G39,M1MET!G37,IF($D$1=M1CM!G36,M1CM!G34,IF($D$1=M1CM!G39,M1CM!G37,IF($D$1=M1ENRG!G36,M1ENRG!G34,IF($D$1=M1ENRG!G39,M1ENRG!G37,IF($D$1=M2MET!G36,M2MET!G34,IF($D$1=M2MET!G39,M2MET!G37,IF($D$1=M2CM!G36,M2CM!G34,IF($D$1=M2CM!G39,M2CM!G37,IF($D$1=M2ENRG!G36,M2ENRG!G34,IF($D$1=M2ENRG!G39,M2ENRG!G37))))))))))))))))))</f>
        <v>0</v>
      </c>
    </row>
    <row r="33" spans="1:53" ht="14.45" customHeight="1" thickBot="1">
      <c r="A33" s="1593"/>
      <c r="B33" s="917"/>
      <c r="C33" s="910" t="b">
        <f>IF($D$1=L3MET!B36,L3MET!B35,IF($D$1=L3MET!B39,L3MET!B38,IF($D$1=L3CM!B36,L3CM!B35,IF($D$1=L3CM!B39,L3CM!B38,IF($D$1=L3ENRG!B36,L3ENRG!B35,IF($D$1=L3ENRG!B39,L3ENRG!B38,IF($D$1=M1MET!B36,M1MET!B35,IF($D$1=M1MET!B39,M1MET!B38,IF($D$1=M1CM!B36,M1CM!B35,IF($D$1=M1CM!B39,M1CM!B38,IF($D$1=M1ENRG!B36,M1ENRG!B35,IF($D$1=M1ENRG!B39,M1ENRG!B38,IF($D$1=M2MET!B36,M2MET!B35,IF($D$1=M2MET!B39,M2MET!B38,IF($D$1=M2CM!B36,M2CM!B35,IF($D$1=M2CM!B39,M2CM!B38,IF($D$1=M2ENRG!B36,M2ENRG!B35,IF($D$1=M2ENRG!B39,M2ENRG!B38))))))))))))))))))</f>
        <v>0</v>
      </c>
      <c r="D33" s="910" t="str">
        <f>IF($D$1=L3MET!C36,L3MET!C35,IF($D$1=L3MET!C39,L3MET!C38,IF($D$1=L3CM!C36,L3CM!C35,IF($D$1=L3CM!C39,L3CM!C38,IF($D$1=L3ENRG!C36,L3ENRG!C35,IF($D$1=L3ENRG!C39,L3ENRG!C38,IF($D$1=M1MET!C36,M1MET!C35,IF($D$1=M1MET!C39,M1MET!C38,IF($D$1=M1CM!C36,M1CM!C35,IF($D$1=M1CM!C39,M1CM!C38,IF($D$1=M1ENRG!C36,M1ENRG!C35,IF($D$1=M1ENRG!C39,M1ENRG!C38,IF($D$1=M2MET!C36,M2MET!C35,IF($D$1=M2MET!C39,M2MET!C38,IF($D$1=M2CM!C36,M2CM!C35,IF($D$1=M2CM!C39,M2CM!C38,IF($D$1=M2ENRG!C36,M2ENRG!C35,IF($D$1=M2ENRG!C39,M2ENRG!C38))))))))))))))))))</f>
        <v>Amphi 3</v>
      </c>
      <c r="E33" s="910" t="b">
        <f>IF($D$1=L3MET!D36,L3MET!D35,IF($D$1=L3MET!D39,L3MET!D38,IF($D$1=L3CM!D36,L3CM!D35,IF($D$1=L3CM!D39,L3CM!D38,IF($D$1=L3ENRG!D36,L3ENRG!D35,IF($D$1=L3ENRG!D39,L3ENRG!D38,IF($D$1=M1MET!D36,M1MET!D35,IF($D$1=M1MET!D39,M1MET!D38,IF($D$1=M1CM!D36,M1CM!D35,IF($D$1=M1CM!D39,M1CM!D38,IF($D$1=M1ENRG!D36,M1ENRG!D35,IF($D$1=M1ENRG!D39,M1ENRG!D38,IF($D$1=M2MET!D36,M2MET!D35,IF($D$1=M2MET!D39,M2MET!D38,IF($D$1=M2CM!D36,M2CM!D35,IF($D$1=M2CM!D39,M2CM!D38,IF($D$1=M2ENRG!D36,M2ENRG!D35,IF($D$1=M2ENRG!D39,M2ENRG!D38))))))))))))))))))</f>
        <v>0</v>
      </c>
      <c r="F33" s="910" t="str">
        <f>IF($D$1=L3MET!E36,L3MET!E35,IF($D$1=L3MET!E39,L3MET!E38,IF($D$1=L3CM!E36,L3CM!E35,IF($D$1=L3CM!E39,L3CM!E38,IF($D$1=L3ENRG!E36,L3ENRG!E35,IF($D$1=L3ENRG!E39,L3ENRG!E38,IF($D$1=M1MET!E36,M1MET!E35,IF($D$1=M1MET!E39,M1MET!E38,IF($D$1=M1CM!E36,M1CM!E35,IF($D$1=M1CM!E39,M1CM!E38,IF($D$1=M1ENRG!E36,M1ENRG!E35,IF($D$1=M1ENRG!E39,M1ENRG!E38,IF($D$1=M2MET!E36,M2MET!E35,IF($D$1=M2MET!E39,M2MET!E38,IF($D$1=M2CM!E36,M2CM!E35,IF($D$1=M2CM!E39,M2CM!E38,IF($D$1=M2ENRG!E36,M2ENRG!E35,IF($D$1=M2ENRG!E39,M2ENRG!E38))))))))))))))))))</f>
        <v>Amphi 3</v>
      </c>
      <c r="G33" s="910" t="b">
        <f>IF($D$1=L3MET!F36,L3MET!F35,IF($D$1=L3MET!F39,L3MET!F38,IF($D$1=L3CM!F36,L3CM!F35,IF($D$1=L3CM!F39,L3CM!F38,IF($D$1=L3ENRG!F36,L3ENRG!F35,IF($D$1=L3ENRG!F39,L3ENRG!F38,IF($D$1=M1MET!F36,M1MET!F35,IF($D$1=M1MET!F39,M1MET!F38,IF($D$1=M1CM!F36,M1CM!F35,IF($D$1=M1CM!F39,M1CM!F38,IF($D$1=M1ENRG!F36,M1ENRG!F35,IF($D$1=M1ENRG!F39,M1ENRG!F38,IF($D$1=M2MET!F36,M2MET!F35,IF($D$1=M2MET!F39,M2MET!F38,IF($D$1=M2CM!F36,M2CM!F35,IF($D$1=M2CM!F39,M2CM!F38,IF($D$1=M2ENRG!F36,M2ENRG!F35,IF($D$1=M2ENRG!F39,M2ENRG!F38))))))))))))))))))</f>
        <v>0</v>
      </c>
      <c r="H33" s="918" t="b">
        <f>IF($D$1=L3MET!G36,L3MET!G35,IF($D$1=L3MET!G39,L3MET!G38,IF($D$1=L3CM!G36,L3CM!G35,IF($D$1=L3CM!G39,L3CM!G38,IF($D$1=L3ENRG!G36,L3ENRG!G35,IF($D$1=L3ENRG!G39,L3ENRG!G38,IF($D$1=M1MET!G36,M1MET!G35,IF($D$1=M1MET!G39,M1MET!G38,IF($D$1=M1CM!G36,M1CM!G35,IF($D$1=M1CM!G39,M1CM!G38,IF($D$1=M1ENRG!G36,M1ENRG!G35,IF($D$1=M1ENRG!G39,M1ENRG!G38,IF($D$1=M2MET!G36,M2MET!G35,IF($D$1=M2MET!G39,M2MET!G38,IF($D$1=M2CM!G36,M2CM!G35,IF($D$1=M2CM!G39,M2CM!G38,IF($D$1=M2ENRG!G36,M2ENRG!G35,IF($D$1=M2ENRG!G39,M2ENRG!G38))))))))))))))))))</f>
        <v>0</v>
      </c>
    </row>
    <row r="34" spans="1:53" ht="15.75" customHeight="1">
      <c r="A34" s="919"/>
      <c r="B34" s="919"/>
      <c r="C34" s="920"/>
      <c r="D34" s="844"/>
      <c r="E34" s="921"/>
      <c r="F34" s="922"/>
      <c r="G34" s="923" t="s">
        <v>20</v>
      </c>
      <c r="H34" s="924">
        <f ca="1">TODAY()</f>
        <v>43817</v>
      </c>
    </row>
    <row r="35" spans="1:53" ht="15.75" customHeight="1">
      <c r="A35" s="925"/>
      <c r="B35" s="925"/>
      <c r="C35" s="926"/>
      <c r="D35" s="921"/>
      <c r="E35" s="921"/>
      <c r="F35" s="1604" t="s">
        <v>21</v>
      </c>
      <c r="G35" s="1604"/>
      <c r="H35" s="927"/>
    </row>
    <row r="36" spans="1:53" ht="15.75" customHeight="1">
      <c r="A36" s="48"/>
      <c r="B36" s="48"/>
      <c r="C36" s="49"/>
      <c r="D36" s="51"/>
      <c r="E36" s="51"/>
      <c r="F36" s="50"/>
      <c r="G36" s="50"/>
      <c r="H36" s="49"/>
    </row>
    <row r="37" spans="1:53">
      <c r="A37" s="48"/>
      <c r="B37" s="48"/>
      <c r="C37" s="49"/>
      <c r="D37" s="49"/>
      <c r="E37" s="49"/>
      <c r="F37" s="49"/>
      <c r="G37" s="49"/>
      <c r="H37" s="49"/>
    </row>
    <row r="39" spans="1:53"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0"/>
      <c r="AB39" s="7"/>
      <c r="AC39" s="7"/>
      <c r="AD39" s="7"/>
    </row>
    <row r="40" spans="1:53" ht="15.75" thickBot="1"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0"/>
      <c r="AB40" s="7"/>
      <c r="AC40" s="7"/>
      <c r="AD40" s="7"/>
    </row>
    <row r="41" spans="1:53" s="41" customFormat="1" ht="13.5" thickBot="1">
      <c r="E41" s="55"/>
      <c r="F41" s="54"/>
      <c r="G41" s="55"/>
      <c r="H41" s="1596"/>
      <c r="I41" s="1596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2"/>
      <c r="Z41" s="55"/>
      <c r="AA41" s="54"/>
      <c r="AB41" s="1596"/>
      <c r="AC41" s="1596"/>
      <c r="AD41" s="55"/>
      <c r="AF41" s="1594" t="s">
        <v>146</v>
      </c>
      <c r="AG41" s="1595"/>
      <c r="AJ41" s="1594" t="s">
        <v>147</v>
      </c>
      <c r="AK41" s="1595"/>
      <c r="AN41" s="1594" t="s">
        <v>148</v>
      </c>
      <c r="AO41" s="1595"/>
      <c r="AR41" s="1594" t="s">
        <v>155</v>
      </c>
      <c r="AS41" s="1595"/>
      <c r="AV41" s="1594" t="s">
        <v>156</v>
      </c>
      <c r="AW41" s="1595"/>
      <c r="AZ41" s="1594" t="s">
        <v>157</v>
      </c>
      <c r="BA41" s="1595"/>
    </row>
    <row r="42" spans="1:53" s="41" customFormat="1" ht="13.5" thickBot="1">
      <c r="E42" s="55"/>
      <c r="F42" s="54"/>
      <c r="G42" s="55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5"/>
      <c r="AA42" s="54"/>
      <c r="AB42" s="54"/>
      <c r="AC42" s="54"/>
      <c r="AD42" s="55"/>
      <c r="AF42" s="42" t="s">
        <v>149</v>
      </c>
      <c r="AG42" s="42" t="s">
        <v>150</v>
      </c>
      <c r="AJ42" s="42" t="s">
        <v>151</v>
      </c>
      <c r="AK42" s="42" t="s">
        <v>152</v>
      </c>
      <c r="AN42" s="42" t="s">
        <v>153</v>
      </c>
      <c r="AO42" s="42" t="s">
        <v>154</v>
      </c>
      <c r="AR42" s="42" t="s">
        <v>163</v>
      </c>
      <c r="AS42" s="42" t="s">
        <v>162</v>
      </c>
      <c r="AV42" s="42" t="s">
        <v>158</v>
      </c>
      <c r="AW42" s="42" t="s">
        <v>159</v>
      </c>
      <c r="AZ42" s="42" t="s">
        <v>160</v>
      </c>
      <c r="BA42" s="42" t="s">
        <v>161</v>
      </c>
    </row>
    <row r="43" spans="1:53" s="41" customFormat="1" ht="12.75">
      <c r="E43" s="55"/>
      <c r="F43" s="54"/>
      <c r="G43" s="55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5"/>
      <c r="AA43" s="54"/>
      <c r="AB43" s="54"/>
      <c r="AC43" s="54"/>
      <c r="AD43" s="55"/>
      <c r="AF43" s="43"/>
      <c r="AG43" s="44"/>
      <c r="AJ43" s="43"/>
      <c r="AK43" s="44"/>
      <c r="AN43" s="43"/>
      <c r="AO43" s="44"/>
      <c r="AR43" s="43"/>
      <c r="AS43" s="44"/>
      <c r="AV43" s="43"/>
      <c r="AW43" s="44"/>
      <c r="AZ43" s="43"/>
      <c r="BA43" s="44"/>
    </row>
    <row r="44" spans="1:53" s="41" customFormat="1" ht="12.75">
      <c r="E44" s="55"/>
      <c r="F44" s="54"/>
      <c r="G44" s="55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5"/>
      <c r="AA44" s="54"/>
      <c r="AB44" s="54"/>
      <c r="AC44" s="54"/>
      <c r="AD44" s="55"/>
      <c r="AF44" s="45"/>
      <c r="AG44" s="45"/>
      <c r="AJ44" s="45"/>
      <c r="AK44" s="45"/>
      <c r="AN44" s="45"/>
      <c r="AO44" s="45"/>
      <c r="AR44" s="45"/>
      <c r="AS44" s="45"/>
      <c r="AV44" s="45"/>
      <c r="AW44" s="45"/>
      <c r="AZ44" s="45"/>
      <c r="BA44" s="45"/>
    </row>
    <row r="45" spans="1:53" s="41" customFormat="1" ht="12.75">
      <c r="E45" s="55"/>
      <c r="F45" s="54"/>
      <c r="G45" s="55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5"/>
      <c r="AA45" s="54"/>
      <c r="AB45" s="54"/>
      <c r="AC45" s="54"/>
      <c r="AD45" s="55"/>
      <c r="AF45" s="45"/>
      <c r="AG45" s="45"/>
      <c r="AJ45" s="45"/>
      <c r="AK45" s="45"/>
      <c r="AN45" s="45"/>
      <c r="AO45" s="45"/>
      <c r="AR45" s="45"/>
      <c r="AS45" s="45"/>
      <c r="AV45" s="45"/>
      <c r="AW45" s="45"/>
      <c r="AZ45" s="45"/>
      <c r="BA45" s="45"/>
    </row>
    <row r="46" spans="1:53" s="41" customFormat="1" ht="13.5" thickBot="1">
      <c r="E46" s="55"/>
      <c r="F46" s="54"/>
      <c r="G46" s="55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5"/>
      <c r="AA46" s="54"/>
      <c r="AB46" s="56"/>
      <c r="AC46" s="56"/>
      <c r="AD46" s="55"/>
      <c r="AF46" s="47"/>
      <c r="AG46" s="47"/>
      <c r="AJ46" s="47"/>
      <c r="AK46" s="47"/>
      <c r="AN46" s="47"/>
      <c r="AO46" s="47"/>
      <c r="AR46" s="47"/>
      <c r="AS46" s="47"/>
      <c r="AV46" s="47"/>
      <c r="AW46" s="47"/>
      <c r="AZ46" s="47"/>
      <c r="BA46" s="47"/>
    </row>
    <row r="47" spans="1:53">
      <c r="E47" s="55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0"/>
      <c r="AB47" s="7"/>
      <c r="AC47" s="7"/>
      <c r="AD47" s="7"/>
    </row>
    <row r="48" spans="1:53">
      <c r="E48" s="55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0"/>
      <c r="AB48" s="7"/>
      <c r="AC48" s="7"/>
      <c r="AD48" s="7"/>
    </row>
    <row r="49" spans="5:30"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0"/>
      <c r="AB49" s="7"/>
      <c r="AC49" s="7"/>
      <c r="AD49" s="7"/>
    </row>
    <row r="50" spans="5:30"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0"/>
      <c r="AB50" s="7"/>
      <c r="AC50" s="7"/>
      <c r="AD50" s="7"/>
    </row>
    <row r="51" spans="5:30"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0"/>
      <c r="AB51" s="7"/>
      <c r="AC51" s="7"/>
      <c r="AD51" s="7"/>
    </row>
  </sheetData>
  <sheetProtection password="EAE7" sheet="1" objects="1" scenarios="1"/>
  <mergeCells count="26">
    <mergeCell ref="D7:E7"/>
    <mergeCell ref="A1:B1"/>
    <mergeCell ref="D1:E1"/>
    <mergeCell ref="H15:H19"/>
    <mergeCell ref="F35:G35"/>
    <mergeCell ref="A15:A19"/>
    <mergeCell ref="A2:H2"/>
    <mergeCell ref="A3:H3"/>
    <mergeCell ref="A4:D4"/>
    <mergeCell ref="A5:D5"/>
    <mergeCell ref="A6:H6"/>
    <mergeCell ref="A24:A25"/>
    <mergeCell ref="A26:A27"/>
    <mergeCell ref="A28:A29"/>
    <mergeCell ref="A10:A14"/>
    <mergeCell ref="H10:H14"/>
    <mergeCell ref="AZ41:BA41"/>
    <mergeCell ref="H41:I41"/>
    <mergeCell ref="AB41:AC41"/>
    <mergeCell ref="AF41:AG41"/>
    <mergeCell ref="AJ41:AK41"/>
    <mergeCell ref="A30:A31"/>
    <mergeCell ref="A32:A33"/>
    <mergeCell ref="AN41:AO41"/>
    <mergeCell ref="AR41:AS41"/>
    <mergeCell ref="AV41:AW41"/>
  </mergeCells>
  <conditionalFormatting sqref="H21">
    <cfRule type="cellIs" dxfId="21" priority="18" operator="lessThan">
      <formula>0</formula>
    </cfRule>
  </conditionalFormatting>
  <conditionalFormatting sqref="E10:G19">
    <cfRule type="containsText" dxfId="20" priority="4" operator="containsText" text="0,00">
      <formula>NOT(ISERROR(SEARCH("0,00",E10)))</formula>
    </cfRule>
  </conditionalFormatting>
  <conditionalFormatting sqref="C10:D19">
    <cfRule type="containsBlanks" dxfId="19" priority="3">
      <formula>LEN(TRIM(C10))=0</formula>
    </cfRule>
  </conditionalFormatting>
  <conditionalFormatting sqref="C24:H33">
    <cfRule type="containsText" dxfId="18" priority="1" operator="containsText" text="FAUX">
      <formula>NOT(ISERROR(SEARCH("FAUX",C24)))</formula>
    </cfRule>
  </conditionalFormatting>
  <dataValidations count="1">
    <dataValidation type="list" allowBlank="1" showInputMessage="1" showErrorMessage="1" sqref="D1">
      <formula1>ABR_Enseignants</formula1>
    </dataValidation>
  </dataValidations>
  <pageMargins left="0.19685039370078741" right="0.19685039370078741" top="0.19685039370078741" bottom="0.19685039370078741" header="0" footer="0"/>
  <pageSetup paperSize="9" scale="95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J53"/>
  <sheetViews>
    <sheetView topLeftCell="A7" zoomScaleNormal="100" workbookViewId="0">
      <selection sqref="A1:E53"/>
    </sheetView>
  </sheetViews>
  <sheetFormatPr baseColWidth="10" defaultRowHeight="15"/>
  <cols>
    <col min="1" max="1" width="20.42578125" bestFit="1" customWidth="1"/>
    <col min="2" max="5" width="28.7109375" customWidth="1"/>
    <col min="6" max="6" width="38" hidden="1" customWidth="1"/>
    <col min="7" max="7" width="19.5703125" hidden="1" customWidth="1"/>
    <col min="9" max="9" width="11" customWidth="1"/>
    <col min="10" max="10" width="11.42578125" hidden="1" customWidth="1"/>
  </cols>
  <sheetData>
    <row r="1" spans="1:10" ht="20.25" customHeight="1">
      <c r="A1" s="1658" t="s">
        <v>7</v>
      </c>
      <c r="B1" s="1658"/>
      <c r="C1" s="1658"/>
      <c r="D1" s="1658"/>
      <c r="E1" s="1658"/>
      <c r="F1" s="4"/>
      <c r="G1" s="4"/>
      <c r="H1" s="4"/>
      <c r="I1" s="4"/>
      <c r="J1" s="4"/>
    </row>
    <row r="2" spans="1:10" ht="12.75" customHeight="1">
      <c r="A2" s="1658" t="s">
        <v>8</v>
      </c>
      <c r="B2" s="1658"/>
      <c r="C2" s="1658"/>
      <c r="D2" s="1658"/>
      <c r="E2" s="1658"/>
      <c r="F2" s="4"/>
      <c r="G2" s="4"/>
      <c r="H2" s="4"/>
      <c r="I2" s="4"/>
      <c r="J2" s="4"/>
    </row>
    <row r="3" spans="1:10" ht="13.5" customHeight="1">
      <c r="A3" s="1663" t="s">
        <v>9</v>
      </c>
      <c r="B3" s="1663"/>
      <c r="C3" s="1"/>
      <c r="D3" s="1"/>
      <c r="E3" s="2"/>
      <c r="F3" s="1662"/>
      <c r="G3" s="1662"/>
    </row>
    <row r="4" spans="1:10" ht="20.25" customHeight="1">
      <c r="A4" s="1663" t="s">
        <v>10</v>
      </c>
      <c r="B4" s="1663"/>
      <c r="C4" s="1"/>
      <c r="D4" s="1440" t="s">
        <v>27</v>
      </c>
      <c r="E4" s="15" t="str">
        <f>L3MET!E4</f>
        <v>2019 -2020</v>
      </c>
      <c r="H4" s="1"/>
      <c r="I4" s="1"/>
      <c r="J4" s="1"/>
    </row>
    <row r="5" spans="1:10" ht="20.25" customHeight="1">
      <c r="A5" s="1657" t="s">
        <v>415</v>
      </c>
      <c r="B5" s="1657"/>
      <c r="C5" s="1657"/>
      <c r="D5" s="1657"/>
      <c r="E5" s="1657"/>
      <c r="F5" s="5"/>
      <c r="G5" s="5"/>
      <c r="H5" s="5"/>
      <c r="I5" s="5"/>
      <c r="J5" s="5"/>
    </row>
    <row r="6" spans="1:10" ht="12.75" customHeight="1">
      <c r="A6" s="1418" t="s">
        <v>28</v>
      </c>
      <c r="B6" s="11" t="s">
        <v>190</v>
      </c>
      <c r="C6" s="13"/>
      <c r="D6" s="1441" t="s">
        <v>82</v>
      </c>
      <c r="E6" s="22" t="s">
        <v>83</v>
      </c>
    </row>
    <row r="7" spans="1:10" ht="13.5" customHeight="1">
      <c r="A7" s="1419" t="s">
        <v>29</v>
      </c>
      <c r="B7" s="11" t="s">
        <v>191</v>
      </c>
      <c r="C7" s="10"/>
      <c r="D7" s="1419" t="s">
        <v>30</v>
      </c>
      <c r="E7" s="12">
        <v>3</v>
      </c>
      <c r="I7" s="3"/>
      <c r="J7" s="3" t="s">
        <v>19</v>
      </c>
    </row>
    <row r="8" spans="1:10" ht="6" customHeight="1" thickBot="1">
      <c r="A8" s="14"/>
      <c r="B8" s="14"/>
      <c r="C8" s="14"/>
      <c r="D8" s="14"/>
      <c r="E8" s="14"/>
      <c r="F8" s="14"/>
      <c r="G8" s="14"/>
    </row>
    <row r="9" spans="1:10" ht="24" customHeight="1" thickBot="1">
      <c r="A9" s="1452" t="s">
        <v>12</v>
      </c>
      <c r="B9" s="1516" t="s">
        <v>416</v>
      </c>
      <c r="C9" s="1516" t="s">
        <v>417</v>
      </c>
      <c r="D9" s="1516" t="s">
        <v>418</v>
      </c>
      <c r="E9" s="1516" t="s">
        <v>419</v>
      </c>
      <c r="F9" s="1453" t="s">
        <v>17</v>
      </c>
      <c r="G9" s="829" t="s">
        <v>18</v>
      </c>
      <c r="H9" s="6"/>
    </row>
    <row r="10" spans="1:10" s="1443" customFormat="1" ht="30" customHeight="1">
      <c r="A10" s="1667" t="s">
        <v>420</v>
      </c>
      <c r="B10" s="1454"/>
      <c r="C10" s="1455" t="s">
        <v>274</v>
      </c>
      <c r="D10" s="1454"/>
      <c r="E10" s="1455"/>
      <c r="F10" s="1444"/>
      <c r="G10" s="1442"/>
    </row>
    <row r="11" spans="1:10" ht="14.1" customHeight="1">
      <c r="A11" s="1668"/>
      <c r="B11" s="1456"/>
      <c r="C11" s="1457" t="s">
        <v>435</v>
      </c>
      <c r="D11" s="1456"/>
      <c r="E11" s="1457"/>
      <c r="F11" s="1447"/>
      <c r="G11" s="752"/>
    </row>
    <row r="12" spans="1:10" ht="14.1" customHeight="1" thickBot="1">
      <c r="A12" s="1668"/>
      <c r="B12" s="1458"/>
      <c r="C12" s="1459" t="s">
        <v>116</v>
      </c>
      <c r="D12" s="1458"/>
      <c r="E12" s="1459"/>
      <c r="F12" s="1446"/>
      <c r="G12" s="754"/>
    </row>
    <row r="13" spans="1:10" ht="14.1" hidden="1" customHeight="1">
      <c r="A13" s="1668"/>
      <c r="B13" s="1460"/>
      <c r="C13" s="1435"/>
      <c r="D13" s="1426"/>
      <c r="E13" s="1435"/>
      <c r="F13" s="755"/>
      <c r="G13" s="756"/>
    </row>
    <row r="14" spans="1:10" ht="14.1" hidden="1" customHeight="1">
      <c r="A14" s="1668"/>
      <c r="B14" s="1461"/>
      <c r="C14" s="1435"/>
      <c r="D14" s="1423"/>
      <c r="E14" s="1435"/>
      <c r="F14" s="751"/>
      <c r="G14" s="752"/>
    </row>
    <row r="15" spans="1:10" ht="14.1" hidden="1" customHeight="1" thickBot="1">
      <c r="A15" s="1669"/>
      <c r="B15" s="1462"/>
      <c r="C15" s="1438"/>
      <c r="D15" s="1428"/>
      <c r="E15" s="1438"/>
      <c r="F15" s="757"/>
      <c r="G15" s="758"/>
    </row>
    <row r="16" spans="1:10" s="1443" customFormat="1" ht="30" customHeight="1">
      <c r="A16" s="1670" t="s">
        <v>421</v>
      </c>
      <c r="B16" s="1454"/>
      <c r="C16" s="1455" t="s">
        <v>275</v>
      </c>
      <c r="D16" s="1454"/>
      <c r="E16" s="1455"/>
      <c r="F16" s="1448"/>
      <c r="G16" s="833"/>
    </row>
    <row r="17" spans="1:9" ht="14.1" customHeight="1">
      <c r="A17" s="1671"/>
      <c r="B17" s="1463"/>
      <c r="C17" s="1457" t="s">
        <v>435</v>
      </c>
      <c r="D17" s="1456"/>
      <c r="E17" s="1457"/>
      <c r="F17" s="1449"/>
      <c r="G17" s="821"/>
    </row>
    <row r="18" spans="1:9" ht="14.1" customHeight="1" thickBot="1">
      <c r="A18" s="1671"/>
      <c r="B18" s="1458"/>
      <c r="C18" s="1459" t="s">
        <v>96</v>
      </c>
      <c r="D18" s="1458"/>
      <c r="E18" s="1459"/>
      <c r="F18" s="1450"/>
      <c r="G18" s="817"/>
    </row>
    <row r="19" spans="1:9" ht="14.1" hidden="1" customHeight="1">
      <c r="A19" s="1671"/>
      <c r="B19" s="1460"/>
      <c r="C19" s="1435"/>
      <c r="D19" s="1426"/>
      <c r="E19" s="1435"/>
      <c r="F19" s="818"/>
      <c r="G19" s="819"/>
    </row>
    <row r="20" spans="1:9" ht="14.1" hidden="1" customHeight="1">
      <c r="A20" s="1671"/>
      <c r="B20" s="1461"/>
      <c r="C20" s="1435"/>
      <c r="D20" s="1423"/>
      <c r="E20" s="1435"/>
      <c r="F20" s="820"/>
      <c r="G20" s="821"/>
    </row>
    <row r="21" spans="1:9" ht="14.1" hidden="1" customHeight="1" thickBot="1">
      <c r="A21" s="1672"/>
      <c r="B21" s="1462"/>
      <c r="C21" s="1438"/>
      <c r="D21" s="1428"/>
      <c r="E21" s="1438"/>
      <c r="F21" s="822"/>
      <c r="G21" s="823"/>
    </row>
    <row r="22" spans="1:9" s="1443" customFormat="1" ht="30" customHeight="1">
      <c r="A22" s="1667" t="s">
        <v>422</v>
      </c>
      <c r="B22" s="1454"/>
      <c r="C22" s="1477" t="s">
        <v>356</v>
      </c>
      <c r="D22" s="1454"/>
      <c r="E22" s="1455" t="s">
        <v>278</v>
      </c>
      <c r="F22" s="1444"/>
      <c r="G22" s="1442"/>
    </row>
    <row r="23" spans="1:9" ht="14.1" customHeight="1">
      <c r="A23" s="1668"/>
      <c r="B23" s="1456"/>
      <c r="C23" s="1478" t="s">
        <v>435</v>
      </c>
      <c r="D23" s="1456"/>
      <c r="E23" s="1457" t="s">
        <v>437</v>
      </c>
      <c r="F23" s="1445"/>
      <c r="G23" s="752"/>
    </row>
    <row r="24" spans="1:9" ht="14.1" customHeight="1" thickBot="1">
      <c r="A24" s="1668"/>
      <c r="B24" s="1458"/>
      <c r="C24" s="1479" t="s">
        <v>104</v>
      </c>
      <c r="D24" s="1458"/>
      <c r="E24" s="1459" t="s">
        <v>113</v>
      </c>
      <c r="F24" s="1446"/>
      <c r="G24" s="754"/>
    </row>
    <row r="25" spans="1:9" ht="14.1" hidden="1" customHeight="1">
      <c r="A25" s="1668"/>
      <c r="B25" s="1460"/>
      <c r="C25" s="1435"/>
      <c r="D25" s="1426"/>
      <c r="E25" s="1435"/>
      <c r="F25" s="755"/>
      <c r="G25" s="756"/>
    </row>
    <row r="26" spans="1:9" ht="14.1" hidden="1" customHeight="1">
      <c r="A26" s="1668"/>
      <c r="B26" s="1461"/>
      <c r="C26" s="1435"/>
      <c r="D26" s="1423"/>
      <c r="E26" s="1435"/>
      <c r="F26" s="751"/>
      <c r="G26" s="752"/>
    </row>
    <row r="27" spans="1:9" ht="14.1" hidden="1" customHeight="1" thickBot="1">
      <c r="A27" s="1669"/>
      <c r="B27" s="1462"/>
      <c r="C27" s="1438"/>
      <c r="D27" s="1428"/>
      <c r="E27" s="1438"/>
      <c r="F27" s="757"/>
      <c r="G27" s="758"/>
    </row>
    <row r="28" spans="1:9" s="1443" customFormat="1" ht="30" customHeight="1">
      <c r="A28" s="1670" t="s">
        <v>423</v>
      </c>
      <c r="B28" s="1454"/>
      <c r="C28" s="1509" t="s">
        <v>338</v>
      </c>
      <c r="D28" s="1454"/>
      <c r="E28" s="1455" t="s">
        <v>280</v>
      </c>
      <c r="F28" s="1448"/>
      <c r="G28" s="833"/>
    </row>
    <row r="29" spans="1:9" ht="14.1" customHeight="1">
      <c r="A29" s="1671"/>
      <c r="B29" s="1463"/>
      <c r="C29" s="1510" t="s">
        <v>428</v>
      </c>
      <c r="D29" s="1456"/>
      <c r="E29" s="1457" t="s">
        <v>435</v>
      </c>
      <c r="F29" s="1451"/>
      <c r="G29" s="821"/>
    </row>
    <row r="30" spans="1:9" ht="14.1" customHeight="1" thickBot="1">
      <c r="A30" s="1671"/>
      <c r="B30" s="1458"/>
      <c r="C30" s="1511" t="s">
        <v>134</v>
      </c>
      <c r="D30" s="1458"/>
      <c r="E30" s="1459" t="s">
        <v>114</v>
      </c>
      <c r="F30" s="1450"/>
      <c r="G30" s="817"/>
    </row>
    <row r="31" spans="1:9" ht="14.1" hidden="1" customHeight="1">
      <c r="A31" s="1671"/>
      <c r="B31" s="1460"/>
      <c r="C31" s="1435"/>
      <c r="D31" s="1426"/>
      <c r="E31" s="1435"/>
      <c r="F31" s="818"/>
      <c r="G31" s="819"/>
      <c r="H31" s="7"/>
      <c r="I31" s="7"/>
    </row>
    <row r="32" spans="1:9" ht="14.1" hidden="1" customHeight="1">
      <c r="A32" s="1671"/>
      <c r="B32" s="1461"/>
      <c r="C32" s="1435"/>
      <c r="D32" s="1423"/>
      <c r="E32" s="1435"/>
      <c r="F32" s="820"/>
      <c r="G32" s="821"/>
    </row>
    <row r="33" spans="1:7" ht="14.1" hidden="1" customHeight="1" thickBot="1">
      <c r="A33" s="1672"/>
      <c r="B33" s="1462"/>
      <c r="C33" s="1438"/>
      <c r="D33" s="1428"/>
      <c r="E33" s="1438"/>
      <c r="F33" s="822"/>
      <c r="G33" s="823"/>
    </row>
    <row r="34" spans="1:7" s="1443" customFormat="1" ht="30" customHeight="1">
      <c r="A34" s="1667" t="s">
        <v>424</v>
      </c>
      <c r="B34" s="1454"/>
      <c r="C34" s="1455" t="s">
        <v>276</v>
      </c>
      <c r="D34" s="1454"/>
      <c r="E34" s="1455"/>
      <c r="F34" s="1444"/>
      <c r="G34" s="1442"/>
    </row>
    <row r="35" spans="1:7" ht="14.1" customHeight="1">
      <c r="A35" s="1668"/>
      <c r="B35" s="1456"/>
      <c r="C35" s="1457" t="s">
        <v>435</v>
      </c>
      <c r="D35" s="1456"/>
      <c r="E35" s="1457"/>
      <c r="F35" s="1447"/>
      <c r="G35" s="752"/>
    </row>
    <row r="36" spans="1:7" ht="14.1" customHeight="1" thickBot="1">
      <c r="A36" s="1668"/>
      <c r="B36" s="1458"/>
      <c r="C36" s="1459" t="s">
        <v>354</v>
      </c>
      <c r="D36" s="1458"/>
      <c r="E36" s="1459"/>
      <c r="F36" s="1446"/>
      <c r="G36" s="754"/>
    </row>
    <row r="37" spans="1:7" ht="14.1" hidden="1" customHeight="1">
      <c r="A37" s="1668"/>
      <c r="B37" s="1460"/>
      <c r="C37" s="1435"/>
      <c r="D37" s="1426"/>
      <c r="E37" s="1435"/>
      <c r="F37" s="755"/>
      <c r="G37" s="756"/>
    </row>
    <row r="38" spans="1:7" ht="14.1" hidden="1" customHeight="1">
      <c r="A38" s="1668"/>
      <c r="B38" s="1461"/>
      <c r="C38" s="1435"/>
      <c r="D38" s="1423"/>
      <c r="E38" s="1435"/>
      <c r="F38" s="751"/>
      <c r="G38" s="752"/>
    </row>
    <row r="39" spans="1:7" ht="14.1" hidden="1" customHeight="1" thickBot="1">
      <c r="A39" s="1669"/>
      <c r="B39" s="1462"/>
      <c r="C39" s="1438"/>
      <c r="D39" s="1428"/>
      <c r="E39" s="1438"/>
      <c r="F39" s="757"/>
      <c r="G39" s="758"/>
    </row>
    <row r="40" spans="1:7" s="1443" customFormat="1" ht="30" customHeight="1">
      <c r="A40" s="1676" t="s">
        <v>425</v>
      </c>
      <c r="B40" s="1464"/>
      <c r="C40" s="1474" t="s">
        <v>331</v>
      </c>
      <c r="D40" s="1464"/>
      <c r="E40" s="1455" t="s">
        <v>279</v>
      </c>
    </row>
    <row r="41" spans="1:7">
      <c r="A41" s="1677"/>
      <c r="B41" s="1465"/>
      <c r="C41" s="1475" t="s">
        <v>430</v>
      </c>
      <c r="D41" s="1465"/>
      <c r="E41" s="1457" t="s">
        <v>439</v>
      </c>
      <c r="F41" s="9"/>
      <c r="G41" s="19"/>
    </row>
    <row r="42" spans="1:7">
      <c r="A42" s="1677"/>
      <c r="B42" s="1465"/>
      <c r="C42" s="1475" t="s">
        <v>134</v>
      </c>
      <c r="D42" s="1465"/>
      <c r="E42" s="1457" t="s">
        <v>99</v>
      </c>
      <c r="F42" s="9"/>
    </row>
    <row r="43" spans="1:7" hidden="1">
      <c r="A43" s="1677"/>
      <c r="B43" s="1466"/>
      <c r="C43" s="1475"/>
      <c r="D43" s="1466"/>
      <c r="E43" s="1466"/>
    </row>
    <row r="44" spans="1:7" hidden="1">
      <c r="A44" s="1677"/>
      <c r="B44" s="1466"/>
      <c r="C44" s="1475"/>
      <c r="D44" s="1466"/>
      <c r="E44" s="1466"/>
    </row>
    <row r="45" spans="1:7" ht="2.25" customHeight="1" thickBot="1">
      <c r="A45" s="1678"/>
      <c r="B45" s="1467"/>
      <c r="C45" s="1476"/>
      <c r="D45" s="1467"/>
      <c r="E45" s="1467"/>
    </row>
    <row r="46" spans="1:7" ht="30" customHeight="1">
      <c r="A46" s="1673" t="s">
        <v>434</v>
      </c>
      <c r="B46" s="1464"/>
      <c r="C46" s="1455" t="s">
        <v>277</v>
      </c>
      <c r="D46" s="1464"/>
      <c r="E46" s="1455"/>
    </row>
    <row r="47" spans="1:7">
      <c r="A47" s="1674"/>
      <c r="B47" s="1465"/>
      <c r="C47" s="1457" t="s">
        <v>435</v>
      </c>
      <c r="D47" s="1465"/>
      <c r="E47" s="1457"/>
    </row>
    <row r="48" spans="1:7">
      <c r="A48" s="1674"/>
      <c r="B48" s="1465"/>
      <c r="C48" s="1457" t="s">
        <v>137</v>
      </c>
      <c r="D48" s="1465"/>
      <c r="E48" s="1457"/>
    </row>
    <row r="49" spans="1:5" hidden="1">
      <c r="A49" s="1674"/>
      <c r="B49" s="1466"/>
      <c r="C49" s="1457"/>
      <c r="D49" s="1466"/>
      <c r="E49" s="1466"/>
    </row>
    <row r="50" spans="1:5" hidden="1">
      <c r="A50" s="1674"/>
      <c r="B50" s="1466"/>
      <c r="C50" s="1457"/>
      <c r="D50" s="1466"/>
      <c r="E50" s="1466"/>
    </row>
    <row r="51" spans="1:5" ht="3.75" customHeight="1" thickBot="1">
      <c r="A51" s="1675"/>
      <c r="B51" s="1467"/>
      <c r="C51" s="1459"/>
      <c r="D51" s="1467"/>
      <c r="E51" s="1467"/>
    </row>
    <row r="52" spans="1:5" ht="6" customHeight="1"/>
    <row r="53" spans="1:5">
      <c r="A53" s="1655" t="s">
        <v>31</v>
      </c>
      <c r="B53" s="1655"/>
      <c r="C53" s="20">
        <f ca="1">NOW()</f>
        <v>43817.587739351897</v>
      </c>
      <c r="E53" s="9" t="s">
        <v>21</v>
      </c>
    </row>
  </sheetData>
  <sheetProtection password="EAE7" sheet="1" objects="1" scenarios="1"/>
  <mergeCells count="14">
    <mergeCell ref="A1:E1"/>
    <mergeCell ref="A2:E2"/>
    <mergeCell ref="A3:B3"/>
    <mergeCell ref="A4:B4"/>
    <mergeCell ref="A46:A51"/>
    <mergeCell ref="A5:E5"/>
    <mergeCell ref="A40:A45"/>
    <mergeCell ref="A53:B53"/>
    <mergeCell ref="F3:G3"/>
    <mergeCell ref="A10:A15"/>
    <mergeCell ref="A16:A21"/>
    <mergeCell ref="A22:A27"/>
    <mergeCell ref="A28:A33"/>
    <mergeCell ref="A34:A39"/>
  </mergeCells>
  <conditionalFormatting sqref="C53">
    <cfRule type="cellIs" dxfId="7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 B43:E43 B40:E40 B49:E49 B46:E46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45:E45 B42:E42 B39:G39 B36:G36 B33:G33 B30:G30 B27:G27 B24:G24 B21:G21 B18:G18 B15:G15 B51:E51 B48:E48">
      <formula1>ABR_Enseignants</formula1>
    </dataValidation>
  </dataValidations>
  <printOptions horizontalCentered="1" verticalCentered="1"/>
  <pageMargins left="0" right="0" top="0" bottom="0" header="0" footer="0"/>
  <pageSetup paperSize="9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0"/>
  <dimension ref="A1:J53"/>
  <sheetViews>
    <sheetView tabSelected="1" topLeftCell="A22" zoomScaleNormal="100" workbookViewId="0">
      <selection activeCell="C40" sqref="C40"/>
    </sheetView>
  </sheetViews>
  <sheetFormatPr baseColWidth="10" defaultRowHeight="15"/>
  <cols>
    <col min="1" max="1" width="19.42578125" bestFit="1" customWidth="1"/>
    <col min="2" max="2" width="29.140625" customWidth="1"/>
    <col min="3" max="4" width="30.85546875" customWidth="1"/>
    <col min="5" max="5" width="32.28515625" customWidth="1"/>
    <col min="6" max="6" width="33" hidden="1" customWidth="1"/>
    <col min="7" max="7" width="26.7109375" hidden="1" customWidth="1"/>
    <col min="9" max="9" width="11" customWidth="1"/>
    <col min="10" max="10" width="11.42578125" hidden="1" customWidth="1"/>
  </cols>
  <sheetData>
    <row r="1" spans="1:10" ht="15.75" customHeight="1">
      <c r="A1" s="1658" t="s">
        <v>7</v>
      </c>
      <c r="B1" s="1658"/>
      <c r="C1" s="1658"/>
      <c r="D1" s="1658"/>
      <c r="E1" s="1658"/>
      <c r="F1" s="4"/>
      <c r="G1" s="4"/>
      <c r="H1" s="4"/>
      <c r="I1" s="4"/>
      <c r="J1" s="4"/>
    </row>
    <row r="2" spans="1:10" ht="15.95" customHeight="1">
      <c r="A2" s="1658" t="s">
        <v>8</v>
      </c>
      <c r="B2" s="1658"/>
      <c r="C2" s="1658"/>
      <c r="D2" s="1658"/>
      <c r="E2" s="1658"/>
      <c r="F2" s="4"/>
      <c r="G2" s="4"/>
      <c r="H2" s="4"/>
      <c r="I2" s="4"/>
      <c r="J2" s="4"/>
    </row>
    <row r="3" spans="1:10" ht="13.5" customHeight="1">
      <c r="A3" s="1663" t="s">
        <v>9</v>
      </c>
      <c r="B3" s="1663"/>
      <c r="C3" s="1"/>
      <c r="D3" s="1"/>
      <c r="E3" s="2"/>
      <c r="F3" s="1662"/>
      <c r="G3" s="1662"/>
    </row>
    <row r="4" spans="1:10" ht="18" customHeight="1">
      <c r="A4" s="1679" t="s">
        <v>10</v>
      </c>
      <c r="B4" s="1679"/>
      <c r="C4" s="1"/>
      <c r="D4" s="1508" t="s">
        <v>27</v>
      </c>
      <c r="E4" s="8" t="str">
        <f>L3MET!E4</f>
        <v>2019 -2020</v>
      </c>
      <c r="H4" s="1"/>
      <c r="I4" s="1"/>
      <c r="J4" s="1"/>
    </row>
    <row r="5" spans="1:10" ht="21.75" customHeight="1">
      <c r="A5" s="1657" t="s">
        <v>415</v>
      </c>
      <c r="B5" s="1657"/>
      <c r="C5" s="1657"/>
      <c r="D5" s="1657"/>
      <c r="E5" s="1657"/>
      <c r="F5" s="5"/>
      <c r="G5" s="5"/>
      <c r="H5" s="5"/>
      <c r="I5" s="5"/>
      <c r="J5" s="5"/>
    </row>
    <row r="6" spans="1:10" ht="15.75">
      <c r="A6" s="1419" t="s">
        <v>28</v>
      </c>
      <c r="B6" s="11" t="s">
        <v>190</v>
      </c>
      <c r="C6" s="13"/>
      <c r="D6" s="1441" t="s">
        <v>82</v>
      </c>
      <c r="E6" s="22" t="s">
        <v>83</v>
      </c>
    </row>
    <row r="7" spans="1:10" ht="15.75">
      <c r="A7" s="1419" t="s">
        <v>29</v>
      </c>
      <c r="B7" s="11" t="s">
        <v>33</v>
      </c>
      <c r="C7" s="10"/>
      <c r="D7" s="1419" t="s">
        <v>30</v>
      </c>
      <c r="E7" s="12">
        <v>3</v>
      </c>
      <c r="I7" s="3"/>
      <c r="J7" s="3" t="s">
        <v>19</v>
      </c>
    </row>
    <row r="8" spans="1:10" ht="2.25" customHeight="1" thickBot="1">
      <c r="A8" s="14"/>
      <c r="B8" s="14"/>
      <c r="C8" s="14"/>
      <c r="D8" s="14"/>
      <c r="E8" s="14"/>
      <c r="F8" s="14"/>
      <c r="G8" s="14"/>
    </row>
    <row r="9" spans="1:10" ht="24" customHeight="1" thickBot="1">
      <c r="A9" s="830" t="s">
        <v>12</v>
      </c>
      <c r="B9" s="1516" t="s">
        <v>416</v>
      </c>
      <c r="C9" s="1516" t="s">
        <v>417</v>
      </c>
      <c r="D9" s="1516" t="s">
        <v>418</v>
      </c>
      <c r="E9" s="1516" t="s">
        <v>419</v>
      </c>
      <c r="F9" s="828" t="s">
        <v>17</v>
      </c>
      <c r="G9" s="829" t="s">
        <v>18</v>
      </c>
      <c r="H9" s="6"/>
    </row>
    <row r="10" spans="1:10" s="1443" customFormat="1" ht="30" customHeight="1">
      <c r="A10" s="1667" t="s">
        <v>420</v>
      </c>
      <c r="B10" s="1554"/>
      <c r="C10" s="1434"/>
      <c r="D10" s="1554"/>
      <c r="E10" s="1434" t="s">
        <v>245</v>
      </c>
      <c r="F10" s="832"/>
      <c r="G10" s="1442"/>
    </row>
    <row r="11" spans="1:10" ht="14.1" customHeight="1">
      <c r="A11" s="1668"/>
      <c r="B11" s="1555"/>
      <c r="C11" s="1435"/>
      <c r="D11" s="1555"/>
      <c r="E11" s="1435" t="s">
        <v>428</v>
      </c>
      <c r="F11" s="761"/>
      <c r="G11" s="827"/>
    </row>
    <row r="12" spans="1:10" ht="14.1" customHeight="1" thickBot="1">
      <c r="A12" s="1668"/>
      <c r="B12" s="1556"/>
      <c r="C12" s="1436"/>
      <c r="D12" s="1556"/>
      <c r="E12" s="1436" t="s">
        <v>110</v>
      </c>
      <c r="F12" s="753"/>
      <c r="G12" s="754"/>
    </row>
    <row r="13" spans="1:10" ht="14.1" hidden="1" customHeight="1">
      <c r="A13" s="1668"/>
      <c r="B13" s="1557"/>
      <c r="C13" s="1437"/>
      <c r="D13" s="1557"/>
      <c r="E13" s="1437"/>
      <c r="F13" s="755"/>
      <c r="G13" s="756"/>
    </row>
    <row r="14" spans="1:10" ht="14.1" hidden="1" customHeight="1">
      <c r="A14" s="1668"/>
      <c r="B14" s="1555"/>
      <c r="C14" s="1435"/>
      <c r="D14" s="1555"/>
      <c r="E14" s="1435"/>
      <c r="F14" s="751"/>
      <c r="G14" s="752"/>
    </row>
    <row r="15" spans="1:10" ht="14.1" hidden="1" customHeight="1" thickBot="1">
      <c r="A15" s="1669"/>
      <c r="B15" s="1558"/>
      <c r="C15" s="1438"/>
      <c r="D15" s="1558"/>
      <c r="E15" s="1438"/>
      <c r="F15" s="757"/>
      <c r="G15" s="758"/>
    </row>
    <row r="16" spans="1:10" s="1443" customFormat="1" ht="30" customHeight="1">
      <c r="A16" s="1670" t="s">
        <v>421</v>
      </c>
      <c r="B16" s="1554"/>
      <c r="C16" s="1434"/>
      <c r="D16" s="1554"/>
      <c r="E16" s="1434" t="s">
        <v>299</v>
      </c>
      <c r="F16" s="831"/>
      <c r="G16" s="833"/>
    </row>
    <row r="17" spans="1:9" ht="14.1" customHeight="1">
      <c r="A17" s="1671"/>
      <c r="B17" s="1555"/>
      <c r="C17" s="1435"/>
      <c r="D17" s="1555"/>
      <c r="E17" s="1435" t="s">
        <v>428</v>
      </c>
      <c r="F17" s="814"/>
      <c r="G17" s="821"/>
    </row>
    <row r="18" spans="1:9" ht="13.5" customHeight="1" thickBot="1">
      <c r="A18" s="1671"/>
      <c r="B18" s="1556"/>
      <c r="C18" s="1436"/>
      <c r="D18" s="1556"/>
      <c r="E18" s="1436" t="s">
        <v>97</v>
      </c>
      <c r="F18" s="816"/>
      <c r="G18" s="817"/>
    </row>
    <row r="19" spans="1:9" ht="14.1" hidden="1" customHeight="1">
      <c r="A19" s="1671"/>
      <c r="B19" s="1557"/>
      <c r="C19" s="1437"/>
      <c r="D19" s="1557"/>
      <c r="E19" s="1437"/>
      <c r="F19" s="818"/>
      <c r="G19" s="819"/>
    </row>
    <row r="20" spans="1:9" ht="14.1" hidden="1" customHeight="1">
      <c r="A20" s="1671"/>
      <c r="B20" s="1555"/>
      <c r="C20" s="1435"/>
      <c r="D20" s="1555"/>
      <c r="E20" s="1435"/>
      <c r="F20" s="820"/>
      <c r="G20" s="821"/>
    </row>
    <row r="21" spans="1:9" ht="14.1" hidden="1" customHeight="1" thickBot="1">
      <c r="A21" s="1672"/>
      <c r="B21" s="1558"/>
      <c r="C21" s="1438"/>
      <c r="D21" s="1558"/>
      <c r="E21" s="1438"/>
      <c r="F21" s="822"/>
      <c r="G21" s="823"/>
    </row>
    <row r="22" spans="1:9" s="1443" customFormat="1" ht="30" customHeight="1">
      <c r="A22" s="1667" t="s">
        <v>422</v>
      </c>
      <c r="B22" s="1554"/>
      <c r="C22" s="1434"/>
      <c r="D22" s="1554"/>
      <c r="E22" s="1434" t="s">
        <v>301</v>
      </c>
      <c r="F22" s="832"/>
      <c r="G22" s="1442"/>
    </row>
    <row r="23" spans="1:9" ht="14.1" customHeight="1">
      <c r="A23" s="1668"/>
      <c r="B23" s="1555"/>
      <c r="C23" s="1435"/>
      <c r="D23" s="1555"/>
      <c r="E23" s="1435" t="s">
        <v>438</v>
      </c>
      <c r="F23" s="751"/>
      <c r="G23" s="752"/>
    </row>
    <row r="24" spans="1:9" ht="14.1" customHeight="1" thickBot="1">
      <c r="A24" s="1668"/>
      <c r="B24" s="1556"/>
      <c r="C24" s="1436"/>
      <c r="D24" s="1556"/>
      <c r="E24" s="1436" t="s">
        <v>133</v>
      </c>
      <c r="F24" s="753"/>
      <c r="G24" s="754"/>
    </row>
    <row r="25" spans="1:9" ht="14.1" hidden="1" customHeight="1">
      <c r="A25" s="1668"/>
      <c r="B25" s="1557"/>
      <c r="C25" s="1432"/>
      <c r="D25" s="1557"/>
      <c r="E25" s="1437"/>
      <c r="F25" s="755"/>
      <c r="G25" s="756"/>
    </row>
    <row r="26" spans="1:9" ht="14.1" hidden="1" customHeight="1">
      <c r="A26" s="1668"/>
      <c r="B26" s="1555"/>
      <c r="C26" s="1420"/>
      <c r="D26" s="1555"/>
      <c r="E26" s="1435"/>
      <c r="F26" s="761"/>
      <c r="G26" s="752"/>
    </row>
    <row r="27" spans="1:9" ht="14.1" hidden="1" customHeight="1" thickBot="1">
      <c r="A27" s="1669"/>
      <c r="B27" s="1558"/>
      <c r="C27" s="1433"/>
      <c r="D27" s="1558"/>
      <c r="E27" s="1438"/>
      <c r="F27" s="757"/>
      <c r="G27" s="758"/>
    </row>
    <row r="28" spans="1:9" s="1443" customFormat="1" ht="30" customHeight="1">
      <c r="A28" s="1670" t="s">
        <v>423</v>
      </c>
      <c r="B28" s="1554"/>
      <c r="C28" s="1512" t="s">
        <v>338</v>
      </c>
      <c r="D28" s="1554"/>
      <c r="E28" s="1434" t="s">
        <v>355</v>
      </c>
      <c r="F28" s="831"/>
      <c r="G28" s="833"/>
    </row>
    <row r="29" spans="1:9" ht="14.1" customHeight="1">
      <c r="A29" s="1671"/>
      <c r="B29" s="1555"/>
      <c r="C29" s="1513" t="s">
        <v>428</v>
      </c>
      <c r="D29" s="1555"/>
      <c r="E29" s="1435" t="s">
        <v>430</v>
      </c>
      <c r="F29" s="814"/>
      <c r="G29" s="821"/>
    </row>
    <row r="30" spans="1:9" ht="14.1" customHeight="1" thickBot="1">
      <c r="A30" s="1671"/>
      <c r="B30" s="1556"/>
      <c r="C30" s="1514" t="s">
        <v>134</v>
      </c>
      <c r="D30" s="1556"/>
      <c r="E30" s="1436" t="s">
        <v>135</v>
      </c>
      <c r="F30" s="816"/>
      <c r="G30" s="817"/>
    </row>
    <row r="31" spans="1:9" ht="14.1" hidden="1" customHeight="1">
      <c r="A31" s="1671"/>
      <c r="B31" s="1557"/>
      <c r="C31" s="1427"/>
      <c r="D31" s="1557"/>
      <c r="E31" s="1437"/>
      <c r="F31" s="818"/>
      <c r="G31" s="819"/>
      <c r="H31" s="7"/>
      <c r="I31" s="7"/>
    </row>
    <row r="32" spans="1:9" ht="14.1" hidden="1" customHeight="1">
      <c r="A32" s="1671"/>
      <c r="B32" s="1555"/>
      <c r="C32" s="1424"/>
      <c r="D32" s="1555"/>
      <c r="E32" s="1435"/>
      <c r="F32" s="820"/>
      <c r="G32" s="821"/>
    </row>
    <row r="33" spans="1:7" ht="14.1" hidden="1" customHeight="1" thickBot="1">
      <c r="A33" s="1672"/>
      <c r="B33" s="1558"/>
      <c r="C33" s="1429"/>
      <c r="D33" s="1558"/>
      <c r="E33" s="1438"/>
      <c r="F33" s="822"/>
      <c r="G33" s="823"/>
    </row>
    <row r="34" spans="1:7" s="1443" customFormat="1" ht="30" customHeight="1">
      <c r="A34" s="1667" t="s">
        <v>424</v>
      </c>
      <c r="B34" s="1554"/>
      <c r="C34" s="1430"/>
      <c r="D34" s="1554"/>
      <c r="E34" s="1434" t="s">
        <v>302</v>
      </c>
      <c r="F34" s="832"/>
      <c r="G34" s="1442"/>
    </row>
    <row r="35" spans="1:7" ht="14.1" customHeight="1">
      <c r="A35" s="1668"/>
      <c r="B35" s="1555"/>
      <c r="C35" s="1420"/>
      <c r="D35" s="1555"/>
      <c r="E35" s="1435" t="s">
        <v>428</v>
      </c>
      <c r="F35" s="751"/>
      <c r="G35" s="752"/>
    </row>
    <row r="36" spans="1:7" ht="14.1" customHeight="1" thickBot="1">
      <c r="A36" s="1668"/>
      <c r="B36" s="1556"/>
      <c r="C36" s="1431"/>
      <c r="D36" s="1556"/>
      <c r="E36" s="1436" t="s">
        <v>105</v>
      </c>
      <c r="F36" s="753"/>
      <c r="G36" s="754"/>
    </row>
    <row r="37" spans="1:7" ht="14.1" hidden="1" customHeight="1">
      <c r="A37" s="1668"/>
      <c r="B37" s="1557"/>
      <c r="C37" s="1432"/>
      <c r="D37" s="1557"/>
      <c r="E37" s="1437"/>
      <c r="F37" s="755"/>
      <c r="G37" s="756"/>
    </row>
    <row r="38" spans="1:7" ht="14.1" hidden="1" customHeight="1">
      <c r="A38" s="1668"/>
      <c r="B38" s="1555"/>
      <c r="C38" s="1420"/>
      <c r="D38" s="1555"/>
      <c r="E38" s="1435"/>
      <c r="F38" s="751"/>
      <c r="G38" s="752"/>
    </row>
    <row r="39" spans="1:7" ht="14.1" hidden="1" customHeight="1" thickBot="1">
      <c r="A39" s="1669"/>
      <c r="B39" s="1558"/>
      <c r="C39" s="1433"/>
      <c r="D39" s="1558"/>
      <c r="E39" s="1438"/>
      <c r="F39" s="757"/>
      <c r="G39" s="758"/>
    </row>
    <row r="40" spans="1:7" s="1443" customFormat="1" ht="30" customHeight="1">
      <c r="A40" s="1676" t="s">
        <v>425</v>
      </c>
      <c r="B40" s="1554"/>
      <c r="C40" s="1471" t="s">
        <v>338</v>
      </c>
      <c r="D40" s="1554"/>
      <c r="E40" s="1434" t="s">
        <v>273</v>
      </c>
    </row>
    <row r="41" spans="1:7">
      <c r="A41" s="1677"/>
      <c r="B41" s="1555"/>
      <c r="C41" s="1472" t="s">
        <v>428</v>
      </c>
      <c r="D41" s="1555"/>
      <c r="E41" s="1435" t="s">
        <v>438</v>
      </c>
      <c r="F41" s="9"/>
      <c r="G41" s="19"/>
    </row>
    <row r="42" spans="1:7" ht="15.75" thickBot="1">
      <c r="A42" s="1677"/>
      <c r="B42" s="1556"/>
      <c r="C42" s="1473" t="s">
        <v>134</v>
      </c>
      <c r="D42" s="1556"/>
      <c r="E42" s="1436" t="s">
        <v>130</v>
      </c>
    </row>
    <row r="43" spans="1:7" hidden="1">
      <c r="A43" s="1677"/>
      <c r="B43" s="1559"/>
      <c r="C43" s="755"/>
      <c r="D43" s="1559"/>
      <c r="E43" s="1398"/>
    </row>
    <row r="44" spans="1:7" hidden="1">
      <c r="A44" s="1677"/>
      <c r="B44" s="1560"/>
      <c r="C44" s="751"/>
      <c r="D44" s="1560"/>
      <c r="E44" s="1396"/>
    </row>
    <row r="45" spans="1:7" ht="15.75" hidden="1" thickBot="1">
      <c r="A45" s="1678"/>
      <c r="B45" s="1561"/>
      <c r="C45" s="757"/>
      <c r="D45" s="1561"/>
      <c r="E45" s="1399"/>
    </row>
    <row r="46" spans="1:7" ht="30" customHeight="1">
      <c r="A46" s="1673" t="s">
        <v>434</v>
      </c>
      <c r="B46" s="1554"/>
      <c r="C46" s="1434" t="s">
        <v>300</v>
      </c>
      <c r="D46" s="1554"/>
      <c r="E46" s="1434"/>
    </row>
    <row r="47" spans="1:7">
      <c r="A47" s="1674"/>
      <c r="B47" s="1555"/>
      <c r="C47" s="1435" t="s">
        <v>428</v>
      </c>
      <c r="D47" s="1555"/>
      <c r="E47" s="1435"/>
    </row>
    <row r="48" spans="1:7">
      <c r="A48" s="1674"/>
      <c r="B48" s="1556"/>
      <c r="C48" s="1436" t="s">
        <v>113</v>
      </c>
      <c r="D48" s="1556"/>
      <c r="E48" s="1436"/>
    </row>
    <row r="49" spans="1:6" hidden="1">
      <c r="A49" s="1674"/>
      <c r="B49" s="1559"/>
      <c r="C49" s="755"/>
      <c r="D49" s="755"/>
      <c r="E49" s="755"/>
    </row>
    <row r="50" spans="1:6" hidden="1">
      <c r="A50" s="1674"/>
      <c r="B50" s="1560"/>
      <c r="C50" s="751"/>
      <c r="D50" s="751"/>
      <c r="E50" s="751"/>
    </row>
    <row r="51" spans="1:6" ht="3" customHeight="1" thickBot="1">
      <c r="A51" s="1675"/>
      <c r="B51" s="1561"/>
      <c r="C51" s="757"/>
      <c r="D51" s="757"/>
      <c r="E51" s="757"/>
    </row>
    <row r="52" spans="1:6" ht="6.75" customHeight="1"/>
    <row r="53" spans="1:6">
      <c r="A53" s="1655" t="s">
        <v>31</v>
      </c>
      <c r="B53" s="1655"/>
      <c r="C53" s="20">
        <f ca="1">NOW()</f>
        <v>43817.587739351897</v>
      </c>
      <c r="E53" s="9" t="s">
        <v>21</v>
      </c>
      <c r="F53" s="9"/>
    </row>
  </sheetData>
  <sheetProtection password="EAE7" sheet="1" objects="1" scenarios="1"/>
  <mergeCells count="14">
    <mergeCell ref="A40:A45"/>
    <mergeCell ref="A46:A51"/>
    <mergeCell ref="A53:B53"/>
    <mergeCell ref="F3:G3"/>
    <mergeCell ref="A10:A15"/>
    <mergeCell ref="A16:A21"/>
    <mergeCell ref="A22:A27"/>
    <mergeCell ref="A28:A33"/>
    <mergeCell ref="A34:A39"/>
    <mergeCell ref="A1:E1"/>
    <mergeCell ref="A2:E2"/>
    <mergeCell ref="A3:B3"/>
    <mergeCell ref="A4:B4"/>
    <mergeCell ref="A5:E5"/>
  </mergeCells>
  <conditionalFormatting sqref="C53">
    <cfRule type="cellIs" dxfId="6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 B43:E43 B40:E40 B49:E49 B46:E46">
      <formula1>INDIRECT(B12)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51:E51 B48:E48 B39:G39 B36:G36 B33:G33 B30:G30 B27:G27 B24:G24 B21:G21 B18:G18 B15:G15 B45:E45 B42:E42">
      <formula1>ABR_Enseignants</formula1>
    </dataValidation>
  </dataValidations>
  <printOptions horizontalCentered="1" verticalCentered="1"/>
  <pageMargins left="0" right="0" top="0" bottom="0" header="0" footer="0"/>
  <pageSetup paperSize="9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Y241"/>
  <sheetViews>
    <sheetView topLeftCell="A60" zoomScale="90" zoomScaleNormal="90" workbookViewId="0">
      <selection activeCell="H20" sqref="H20"/>
    </sheetView>
  </sheetViews>
  <sheetFormatPr baseColWidth="10" defaultColWidth="0" defaultRowHeight="15.75" zeroHeight="1"/>
  <cols>
    <col min="1" max="1" width="38.5703125" style="309" bestFit="1" customWidth="1"/>
    <col min="2" max="2" width="8.42578125" style="309" customWidth="1"/>
    <col min="3" max="3" width="5.85546875" style="309" customWidth="1"/>
    <col min="4" max="4" width="25.7109375" style="309" customWidth="1"/>
    <col min="5" max="5" width="22.140625" style="309" customWidth="1"/>
    <col min="6" max="6" width="16.5703125" style="309" customWidth="1"/>
    <col min="7" max="7" width="17.7109375" style="309" customWidth="1"/>
    <col min="8" max="11" width="23.5703125" style="309" customWidth="1"/>
    <col min="12" max="15" width="23.140625" style="309" customWidth="1"/>
    <col min="16" max="19" width="32.7109375" style="309" customWidth="1"/>
    <col min="20" max="20" width="32.85546875" style="309" customWidth="1"/>
    <col min="21" max="21" width="30.28515625" style="309" customWidth="1"/>
    <col min="22" max="23" width="26" style="309" customWidth="1"/>
    <col min="24" max="27" width="28.5703125" style="309" customWidth="1"/>
    <col min="28" max="31" width="33" style="309" customWidth="1"/>
    <col min="32" max="32" width="30.5703125" style="309" customWidth="1"/>
    <col min="33" max="35" width="29.28515625" style="309" customWidth="1"/>
    <col min="36" max="38" width="30.5703125" style="309" customWidth="1"/>
    <col min="39" max="39" width="30.7109375" style="309" customWidth="1"/>
    <col min="40" max="40" width="4.5703125" style="450" customWidth="1"/>
    <col min="41" max="41" width="35.28515625" style="450" customWidth="1"/>
    <col min="42" max="42" width="23.42578125" style="309" customWidth="1"/>
    <col min="43" max="43" width="45.5703125" style="309" customWidth="1"/>
    <col min="44" max="44" width="42.140625" style="309" customWidth="1"/>
    <col min="45" max="47" width="45.5703125" style="309" customWidth="1"/>
    <col min="48" max="48" width="11.42578125" style="309" customWidth="1"/>
    <col min="49" max="49" width="30" style="309" customWidth="1"/>
    <col min="50" max="50" width="27.42578125" style="309" customWidth="1"/>
    <col min="51" max="51" width="38.28515625" style="309" customWidth="1"/>
    <col min="52" max="52" width="30.28515625" style="309" customWidth="1"/>
    <col min="53" max="53" width="11.42578125" style="309" customWidth="1"/>
    <col min="54" max="75" width="11.42578125" style="309" hidden="1" customWidth="1"/>
    <col min="76" max="76" width="2.42578125" style="451" hidden="1" customWidth="1"/>
    <col min="77" max="77" width="0" style="309" hidden="1" customWidth="1"/>
    <col min="78" max="16384" width="11.42578125" style="309" hidden="1"/>
  </cols>
  <sheetData>
    <row r="1" spans="1:77">
      <c r="D1" s="312">
        <f t="array" ref="D1">MIN(IF(B5:G16="4A1",COLUMN(B5:G16)))</f>
        <v>0</v>
      </c>
    </row>
    <row r="2" spans="1:77" ht="16.5" thickBot="1">
      <c r="A2" s="312">
        <v>1</v>
      </c>
      <c r="B2" s="312">
        <v>2</v>
      </c>
      <c r="C2" s="312">
        <v>3</v>
      </c>
      <c r="D2" s="312">
        <v>4</v>
      </c>
      <c r="E2" s="312">
        <v>5</v>
      </c>
      <c r="F2" s="312">
        <v>6</v>
      </c>
      <c r="G2" s="312">
        <v>7</v>
      </c>
      <c r="H2" s="312">
        <v>8</v>
      </c>
      <c r="I2" s="312">
        <v>9</v>
      </c>
      <c r="J2" s="312">
        <v>10</v>
      </c>
      <c r="K2" s="312">
        <v>11</v>
      </c>
      <c r="L2" s="312">
        <v>12</v>
      </c>
      <c r="M2" s="312">
        <v>13</v>
      </c>
      <c r="N2" s="312">
        <v>14</v>
      </c>
      <c r="O2" s="312">
        <v>15</v>
      </c>
      <c r="P2" s="312">
        <v>16</v>
      </c>
      <c r="Q2" s="312">
        <v>17</v>
      </c>
      <c r="R2" s="312">
        <v>18</v>
      </c>
      <c r="S2" s="312">
        <v>19</v>
      </c>
      <c r="T2" s="312">
        <v>20</v>
      </c>
      <c r="U2" s="312">
        <v>21</v>
      </c>
      <c r="V2" s="312">
        <v>22</v>
      </c>
      <c r="W2" s="312">
        <v>23</v>
      </c>
      <c r="X2" s="312">
        <v>24</v>
      </c>
      <c r="Y2" s="312">
        <v>25</v>
      </c>
      <c r="Z2" s="312">
        <v>26</v>
      </c>
      <c r="AA2" s="312">
        <v>27</v>
      </c>
      <c r="AB2" s="312">
        <v>28</v>
      </c>
      <c r="AC2" s="312">
        <v>29</v>
      </c>
      <c r="AD2" s="312">
        <v>30</v>
      </c>
      <c r="AE2" s="312">
        <v>31</v>
      </c>
      <c r="AF2" s="312">
        <v>32</v>
      </c>
      <c r="AG2" s="312">
        <v>33</v>
      </c>
      <c r="AH2" s="312">
        <v>34</v>
      </c>
      <c r="AI2" s="312">
        <v>35</v>
      </c>
      <c r="AJ2" s="312">
        <v>36</v>
      </c>
      <c r="AK2" s="312">
        <v>37</v>
      </c>
      <c r="AL2" s="312">
        <v>38</v>
      </c>
      <c r="AM2" s="312">
        <v>39</v>
      </c>
      <c r="AN2" s="312">
        <v>40</v>
      </c>
      <c r="AO2" s="312">
        <v>41</v>
      </c>
      <c r="AP2" s="312">
        <v>42</v>
      </c>
      <c r="AQ2" s="312">
        <v>43</v>
      </c>
      <c r="AR2" s="312"/>
      <c r="AS2" s="312"/>
      <c r="AT2" s="312"/>
      <c r="AU2" s="312"/>
      <c r="AV2" s="312"/>
      <c r="AW2" s="312"/>
      <c r="AX2" s="312"/>
      <c r="AY2" s="312"/>
      <c r="AZ2" s="312"/>
    </row>
    <row r="3" spans="1:77" s="455" customFormat="1">
      <c r="A3" s="958" t="s">
        <v>312</v>
      </c>
      <c r="B3" s="959" t="s">
        <v>320</v>
      </c>
      <c r="C3" s="960" t="s">
        <v>316</v>
      </c>
      <c r="D3" s="961"/>
      <c r="E3" s="962" t="s">
        <v>321</v>
      </c>
      <c r="F3" s="962" t="s">
        <v>322</v>
      </c>
      <c r="G3" s="963"/>
      <c r="H3" s="964"/>
      <c r="I3" s="965" t="s">
        <v>321</v>
      </c>
      <c r="J3" s="965" t="s">
        <v>323</v>
      </c>
      <c r="K3" s="966"/>
      <c r="L3" s="967"/>
      <c r="M3" s="968" t="s">
        <v>321</v>
      </c>
      <c r="N3" s="968" t="s">
        <v>324</v>
      </c>
      <c r="O3" s="969"/>
      <c r="P3" s="970"/>
      <c r="Q3" s="970" t="s">
        <v>173</v>
      </c>
      <c r="R3" s="970" t="s">
        <v>182</v>
      </c>
      <c r="S3" s="971"/>
      <c r="T3" s="972"/>
      <c r="U3" s="973" t="s">
        <v>173</v>
      </c>
      <c r="V3" s="973" t="s">
        <v>183</v>
      </c>
      <c r="W3" s="974"/>
      <c r="X3" s="975"/>
      <c r="Y3" s="976" t="s">
        <v>173</v>
      </c>
      <c r="Z3" s="976" t="s">
        <v>184</v>
      </c>
      <c r="AA3" s="977"/>
      <c r="AB3" s="978"/>
      <c r="AC3" s="979" t="s">
        <v>328</v>
      </c>
      <c r="AD3" s="979" t="s">
        <v>185</v>
      </c>
      <c r="AE3" s="980"/>
      <c r="AF3" s="981"/>
      <c r="AG3" s="982" t="s">
        <v>328</v>
      </c>
      <c r="AH3" s="982" t="s">
        <v>186</v>
      </c>
      <c r="AI3" s="983"/>
      <c r="AJ3" s="984"/>
      <c r="AK3" s="985" t="s">
        <v>328</v>
      </c>
      <c r="AL3" s="985" t="s">
        <v>187</v>
      </c>
      <c r="AM3" s="986"/>
      <c r="AN3" s="987"/>
      <c r="AO3" s="988"/>
      <c r="AP3" s="989"/>
      <c r="AQ3" s="989"/>
      <c r="AR3" s="989"/>
      <c r="AS3" s="989"/>
      <c r="AT3" s="989"/>
      <c r="AU3" s="989"/>
      <c r="AV3" s="990"/>
      <c r="AW3" s="990"/>
      <c r="AX3" s="990"/>
      <c r="AY3" s="990"/>
      <c r="AZ3" s="990"/>
      <c r="BA3" s="453"/>
      <c r="BB3" s="453"/>
      <c r="BC3" s="453"/>
      <c r="BD3" s="453"/>
      <c r="BE3" s="453"/>
      <c r="BF3" s="453"/>
      <c r="BG3" s="453"/>
      <c r="BH3" s="453"/>
      <c r="BI3" s="453"/>
      <c r="BJ3" s="453"/>
      <c r="BK3" s="453"/>
      <c r="BL3" s="453"/>
      <c r="BM3" s="453"/>
      <c r="BN3" s="453"/>
      <c r="BO3" s="453"/>
      <c r="BP3" s="453"/>
      <c r="BQ3" s="453"/>
      <c r="BR3" s="453"/>
      <c r="BS3" s="453"/>
      <c r="BT3" s="453"/>
      <c r="BU3" s="453"/>
      <c r="BV3" s="453"/>
      <c r="BW3" s="453"/>
      <c r="BX3" s="452" t="s">
        <v>318</v>
      </c>
      <c r="BY3" s="454"/>
    </row>
    <row r="4" spans="1:77" s="455" customFormat="1" ht="16.5" thickBot="1">
      <c r="A4" s="991"/>
      <c r="B4" s="992"/>
      <c r="C4" s="993" t="s">
        <v>317</v>
      </c>
      <c r="D4" s="994" t="s">
        <v>84</v>
      </c>
      <c r="E4" s="995" t="s">
        <v>85</v>
      </c>
      <c r="F4" s="995" t="s">
        <v>86</v>
      </c>
      <c r="G4" s="996" t="s">
        <v>87</v>
      </c>
      <c r="H4" s="997" t="s">
        <v>84</v>
      </c>
      <c r="I4" s="998" t="s">
        <v>85</v>
      </c>
      <c r="J4" s="998" t="s">
        <v>86</v>
      </c>
      <c r="K4" s="999" t="s">
        <v>87</v>
      </c>
      <c r="L4" s="1000" t="s">
        <v>84</v>
      </c>
      <c r="M4" s="1001" t="s">
        <v>85</v>
      </c>
      <c r="N4" s="1001" t="s">
        <v>86</v>
      </c>
      <c r="O4" s="1002" t="s">
        <v>87</v>
      </c>
      <c r="P4" s="1003" t="s">
        <v>84</v>
      </c>
      <c r="Q4" s="1004" t="s">
        <v>85</v>
      </c>
      <c r="R4" s="1004" t="s">
        <v>86</v>
      </c>
      <c r="S4" s="1005" t="s">
        <v>87</v>
      </c>
      <c r="T4" s="1006" t="s">
        <v>84</v>
      </c>
      <c r="U4" s="1006" t="s">
        <v>85</v>
      </c>
      <c r="V4" s="1006" t="s">
        <v>86</v>
      </c>
      <c r="W4" s="1006" t="s">
        <v>87</v>
      </c>
      <c r="X4" s="1007" t="s">
        <v>84</v>
      </c>
      <c r="Y4" s="1007" t="s">
        <v>85</v>
      </c>
      <c r="Z4" s="1007" t="s">
        <v>86</v>
      </c>
      <c r="AA4" s="1007" t="s">
        <v>87</v>
      </c>
      <c r="AB4" s="1008" t="s">
        <v>84</v>
      </c>
      <c r="AC4" s="1008" t="s">
        <v>85</v>
      </c>
      <c r="AD4" s="1008" t="s">
        <v>86</v>
      </c>
      <c r="AE4" s="1008" t="s">
        <v>87</v>
      </c>
      <c r="AF4" s="1009" t="s">
        <v>84</v>
      </c>
      <c r="AG4" s="1009" t="s">
        <v>85</v>
      </c>
      <c r="AH4" s="1009" t="s">
        <v>86</v>
      </c>
      <c r="AI4" s="1009" t="s">
        <v>87</v>
      </c>
      <c r="AJ4" s="1010" t="s">
        <v>84</v>
      </c>
      <c r="AK4" s="1010" t="s">
        <v>85</v>
      </c>
      <c r="AL4" s="1010" t="s">
        <v>86</v>
      </c>
      <c r="AM4" s="1011" t="s">
        <v>87</v>
      </c>
      <c r="AN4" s="1012"/>
      <c r="AO4" s="1013"/>
      <c r="AP4" s="333"/>
      <c r="AQ4" s="333" t="s">
        <v>84</v>
      </c>
      <c r="AR4" s="333" t="s">
        <v>85</v>
      </c>
      <c r="AS4" s="333" t="s">
        <v>86</v>
      </c>
      <c r="AT4" s="333" t="s">
        <v>87</v>
      </c>
      <c r="AU4" s="333" t="s">
        <v>373</v>
      </c>
      <c r="AV4" s="337"/>
      <c r="AW4" s="337"/>
      <c r="AX4" s="337"/>
      <c r="AY4" s="337"/>
      <c r="AZ4" s="337"/>
      <c r="BA4" s="456"/>
      <c r="BB4" s="456"/>
      <c r="BC4" s="456"/>
      <c r="BD4" s="456"/>
      <c r="BE4" s="456"/>
      <c r="BF4" s="456"/>
      <c r="BG4" s="456"/>
      <c r="BH4" s="456"/>
      <c r="BI4" s="456"/>
      <c r="BJ4" s="456"/>
      <c r="BK4" s="456"/>
      <c r="BL4" s="456"/>
      <c r="BM4" s="456"/>
      <c r="BN4" s="456"/>
      <c r="BO4" s="456"/>
      <c r="BP4" s="456"/>
      <c r="BQ4" s="456"/>
      <c r="BR4" s="456"/>
      <c r="BS4" s="456"/>
      <c r="BT4" s="456"/>
      <c r="BU4" s="456"/>
      <c r="BV4" s="456"/>
      <c r="BW4" s="456"/>
      <c r="BX4" s="452" t="s">
        <v>318</v>
      </c>
      <c r="BY4" s="454"/>
    </row>
    <row r="5" spans="1:77" s="455" customFormat="1" hidden="1">
      <c r="A5" s="1014"/>
      <c r="B5" s="1015"/>
      <c r="C5" s="1015">
        <v>1</v>
      </c>
      <c r="D5" s="313" t="str">
        <f>$B$8&amp;D6</f>
        <v>4A0</v>
      </c>
      <c r="E5" s="313" t="str">
        <f t="shared" ref="E5:AM5" si="0">$B$8&amp;E6</f>
        <v>4A0</v>
      </c>
      <c r="F5" s="313" t="str">
        <f t="shared" si="0"/>
        <v>4A0</v>
      </c>
      <c r="G5" s="313" t="str">
        <f t="shared" si="0"/>
        <v>4A0</v>
      </c>
      <c r="H5" s="314" t="str">
        <f t="shared" si="0"/>
        <v>4A0</v>
      </c>
      <c r="I5" s="314" t="str">
        <f t="shared" si="0"/>
        <v>4A0</v>
      </c>
      <c r="J5" s="314" t="str">
        <f t="shared" si="0"/>
        <v>4A0</v>
      </c>
      <c r="K5" s="314" t="str">
        <f t="shared" si="0"/>
        <v>4A0</v>
      </c>
      <c r="L5" s="315" t="str">
        <f t="shared" si="0"/>
        <v>4A1</v>
      </c>
      <c r="M5" s="315" t="str">
        <f t="shared" si="0"/>
        <v>4A2</v>
      </c>
      <c r="N5" s="315" t="str">
        <f t="shared" si="0"/>
        <v>4A3</v>
      </c>
      <c r="O5" s="315" t="str">
        <f t="shared" si="0"/>
        <v>4A0</v>
      </c>
      <c r="P5" s="316" t="str">
        <f t="shared" si="0"/>
        <v>4A0</v>
      </c>
      <c r="Q5" s="316" t="str">
        <f t="shared" si="0"/>
        <v>4A0</v>
      </c>
      <c r="R5" s="316" t="str">
        <f t="shared" si="0"/>
        <v>4A0</v>
      </c>
      <c r="S5" s="316" t="str">
        <f t="shared" si="0"/>
        <v>4A0</v>
      </c>
      <c r="T5" s="317" t="str">
        <f t="shared" si="0"/>
        <v>4A0</v>
      </c>
      <c r="U5" s="317" t="str">
        <f t="shared" si="0"/>
        <v>4A0</v>
      </c>
      <c r="V5" s="317" t="str">
        <f t="shared" si="0"/>
        <v>4A0</v>
      </c>
      <c r="W5" s="317" t="str">
        <f t="shared" si="0"/>
        <v>4A0</v>
      </c>
      <c r="X5" s="318" t="str">
        <f t="shared" si="0"/>
        <v>4A0</v>
      </c>
      <c r="Y5" s="318" t="str">
        <f t="shared" si="0"/>
        <v>4A0</v>
      </c>
      <c r="Z5" s="318" t="str">
        <f t="shared" si="0"/>
        <v>4A0</v>
      </c>
      <c r="AA5" s="318" t="str">
        <f t="shared" si="0"/>
        <v>4A0</v>
      </c>
      <c r="AB5" s="319" t="str">
        <f t="shared" si="0"/>
        <v>4A0</v>
      </c>
      <c r="AC5" s="319" t="str">
        <f t="shared" si="0"/>
        <v>4A0</v>
      </c>
      <c r="AD5" s="319" t="str">
        <f t="shared" si="0"/>
        <v>4A0</v>
      </c>
      <c r="AE5" s="319" t="str">
        <f t="shared" si="0"/>
        <v>4A0</v>
      </c>
      <c r="AF5" s="320" t="str">
        <f t="shared" si="0"/>
        <v>4A0</v>
      </c>
      <c r="AG5" s="320" t="str">
        <f t="shared" si="0"/>
        <v>4A0</v>
      </c>
      <c r="AH5" s="320" t="str">
        <f t="shared" si="0"/>
        <v>4A0</v>
      </c>
      <c r="AI5" s="320" t="str">
        <f t="shared" si="0"/>
        <v>4A0</v>
      </c>
      <c r="AJ5" s="321" t="str">
        <f t="shared" si="0"/>
        <v>4A0</v>
      </c>
      <c r="AK5" s="321" t="str">
        <f t="shared" si="0"/>
        <v>4A0</v>
      </c>
      <c r="AL5" s="321" t="str">
        <f t="shared" si="0"/>
        <v>4A0</v>
      </c>
      <c r="AM5" s="322" t="str">
        <f t="shared" si="0"/>
        <v>4A0</v>
      </c>
      <c r="AN5" s="1016"/>
      <c r="AO5" s="1013"/>
      <c r="AP5" s="1017"/>
      <c r="AQ5" s="345">
        <v>4</v>
      </c>
      <c r="AR5" s="345">
        <v>4</v>
      </c>
      <c r="AS5" s="345">
        <v>4</v>
      </c>
      <c r="AT5" s="345">
        <v>4</v>
      </c>
      <c r="AU5" s="333">
        <v>4</v>
      </c>
      <c r="AV5" s="1018"/>
      <c r="AW5" s="1018"/>
      <c r="AX5" s="1018"/>
      <c r="AY5" s="1018"/>
      <c r="AZ5" s="1018"/>
      <c r="BX5" s="452" t="s">
        <v>318</v>
      </c>
      <c r="BY5" s="454"/>
    </row>
    <row r="6" spans="1:77" s="455" customFormat="1" hidden="1">
      <c r="A6" s="1019"/>
      <c r="B6" s="1020"/>
      <c r="C6" s="1020">
        <v>2</v>
      </c>
      <c r="D6" s="323">
        <f>D7</f>
        <v>0</v>
      </c>
      <c r="E6" s="323">
        <f>IF(E7=1,SUM($D$7:E7),0)</f>
        <v>0</v>
      </c>
      <c r="F6" s="323">
        <f>IF(F7=1,SUM($D$7:F7),0)</f>
        <v>0</v>
      </c>
      <c r="G6" s="323">
        <f>IF(G7=1,SUM($D$7:G7),0)</f>
        <v>0</v>
      </c>
      <c r="H6" s="324">
        <f>IF(H7=1,SUM($D$7:H7),0)</f>
        <v>0</v>
      </c>
      <c r="I6" s="324">
        <f>IF(I7=1,SUM($D$7:I7),0)</f>
        <v>0</v>
      </c>
      <c r="J6" s="324">
        <f>IF(J7=1,SUM($D$7:J7),0)</f>
        <v>0</v>
      </c>
      <c r="K6" s="324">
        <f>IF(K7=1,SUM($D$7:K7),0)</f>
        <v>0</v>
      </c>
      <c r="L6" s="325">
        <f>IF(L7=1,SUM($D$7:L7),0)</f>
        <v>1</v>
      </c>
      <c r="M6" s="325">
        <f>IF(M7=1,SUM($D$7:M7),0)</f>
        <v>2</v>
      </c>
      <c r="N6" s="325">
        <f>IF(N7=1,SUM($D$7:N7),0)</f>
        <v>3</v>
      </c>
      <c r="O6" s="325">
        <f>IF(O7=1,SUM($D$7:O7),0)</f>
        <v>0</v>
      </c>
      <c r="P6" s="326">
        <f>IF(P7=1,SUM($D$7:P7),0)</f>
        <v>0</v>
      </c>
      <c r="Q6" s="326">
        <f>IF(Q7=1,SUM($D$7:Q7),0)</f>
        <v>0</v>
      </c>
      <c r="R6" s="326">
        <f>IF(R7=1,SUM($D$7:R7),0)</f>
        <v>0</v>
      </c>
      <c r="S6" s="326">
        <f>IF(S7=1,SUM($D$7:S7),0)</f>
        <v>0</v>
      </c>
      <c r="T6" s="327">
        <f>IF(T7=1,SUM($D$7:T7),0)</f>
        <v>0</v>
      </c>
      <c r="U6" s="327">
        <f>IF(U7=1,SUM($D$7:U7),0)</f>
        <v>0</v>
      </c>
      <c r="V6" s="327">
        <f>IF(V7=1,SUM($D$7:V7),0)</f>
        <v>0</v>
      </c>
      <c r="W6" s="327">
        <f>IF(W7=1,SUM($D$7:W7),0)</f>
        <v>0</v>
      </c>
      <c r="X6" s="328">
        <f>IF(X7=1,SUM($D$7:X7),0)</f>
        <v>0</v>
      </c>
      <c r="Y6" s="328">
        <f>IF(Y7=1,SUM($D$7:Y7),0)</f>
        <v>0</v>
      </c>
      <c r="Z6" s="328">
        <f>IF(Z7=1,SUM($D$7:Z7),0)</f>
        <v>0</v>
      </c>
      <c r="AA6" s="328">
        <f>IF(AA7=1,SUM($D$7:AA7),0)</f>
        <v>0</v>
      </c>
      <c r="AB6" s="329">
        <f>IF(AB7=1,SUM($D$7:AB7),0)</f>
        <v>0</v>
      </c>
      <c r="AC6" s="329">
        <f>IF(AC7=1,SUM($D$7:AC7),0)</f>
        <v>0</v>
      </c>
      <c r="AD6" s="329">
        <f>IF(AD7=1,SUM($D$7:AD7),0)</f>
        <v>0</v>
      </c>
      <c r="AE6" s="329">
        <f>IF(AE7=1,SUM($D$7:AE7),0)</f>
        <v>0</v>
      </c>
      <c r="AF6" s="330">
        <f>IF(AF7=1,SUM($D$7:AF7),0)</f>
        <v>0</v>
      </c>
      <c r="AG6" s="330">
        <f>IF(AG7=1,SUM($D$7:AG7),0)</f>
        <v>0</v>
      </c>
      <c r="AH6" s="330">
        <f>IF(AH7=1,SUM($D$7:AH7),0)</f>
        <v>0</v>
      </c>
      <c r="AI6" s="330">
        <f>IF(AI7=1,SUM($D$7:AI7),0)</f>
        <v>0</v>
      </c>
      <c r="AJ6" s="331">
        <f>IF(AJ7=1,SUM($D$7:AJ7),0)</f>
        <v>0</v>
      </c>
      <c r="AK6" s="331">
        <f>IF(AK7=1,SUM($D$7:AK7),0)</f>
        <v>0</v>
      </c>
      <c r="AL6" s="331">
        <f>IF(AL7=1,SUM($D$7:AL7),0)</f>
        <v>0</v>
      </c>
      <c r="AM6" s="332">
        <f>IF(AM7=1,SUM($D$7:AM7),0)</f>
        <v>0</v>
      </c>
      <c r="AN6" s="1016"/>
      <c r="AO6" s="1013"/>
      <c r="AP6" s="1021"/>
      <c r="AQ6" s="333">
        <f t="array" ref="AQ6">IF(MIN(IF(Affectation_S1!$A$5:$AM$216=B8&amp;"1",COLUMN(Affectation_S1!$A$5:$AM$216)))&lt;&gt;0,MIN(IF(Affectation_S1!$A$5:$AM$216=B8&amp;"1",COLUMN(Affectation_S1!$A$5:$AM$216))),"")</f>
        <v>12</v>
      </c>
      <c r="AR6" s="333">
        <f t="array" ref="AR6">IF(MIN(IF(Affectation_S1!$A$5:$AM$216=B8&amp;"2",COLUMN(Affectation_S1!$A$5:$AM$216)))&lt;&gt;0,MIN(IF(Affectation_S1!$A$5:$AM$216=B8&amp;"2",COLUMN(Affectation_S1!$A$5:$AM$216))),"")</f>
        <v>13</v>
      </c>
      <c r="AS6" s="333">
        <f t="array" ref="AS6">IF(MIN(IF(Affectation_S1!$A$5:$AM$216=B8&amp;"3",COLUMN(Affectation_S1!$A$5:$AM$216)))&lt;&gt;0,MIN(IF(Affectation_S1!$A$5:$AM$216=B8&amp;"3",COLUMN(Affectation_S1!$A$5:$AM$216))),"")</f>
        <v>14</v>
      </c>
      <c r="AT6" s="333" t="str">
        <f t="array" ref="AT6">IF(MIN(IF(Affectation_S1!$A$5:$AM$216=B8&amp;"4",COLUMN(Affectation_S1!$A$5:$AM$216)))&lt;&gt;0,MIN(IF(Affectation_S1!$A$5:$AM$216=B8&amp;"4",COLUMN(Affectation_S1!$A$5:$AM$216))),"")</f>
        <v/>
      </c>
      <c r="AU6" s="333" t="str">
        <f t="array" ref="AU6">IF(MIN(IF(Affectation_S1!$A$5:$AM$216=C8&amp;"5",COLUMN(Affectation_S1!$A$5:$AM$216)))&lt;&gt;0,MIN(IF(Affectation_S1!$A$5:$AM$216=C8&amp;"5",COLUMN(Affectation_S1!$A$5:$AM$216))),"")</f>
        <v/>
      </c>
      <c r="AV6" s="1018"/>
      <c r="AW6" s="1018"/>
      <c r="AX6" s="1018"/>
      <c r="AY6" s="1018"/>
      <c r="AZ6" s="1018"/>
      <c r="BX6" s="452" t="s">
        <v>318</v>
      </c>
      <c r="BY6" s="454"/>
    </row>
    <row r="7" spans="1:77" s="455" customFormat="1" hidden="1">
      <c r="A7" s="1019"/>
      <c r="B7" s="1020"/>
      <c r="C7" s="1020">
        <v>3</v>
      </c>
      <c r="D7" s="323">
        <f>IF(D8&lt;&gt;"",1,0)</f>
        <v>0</v>
      </c>
      <c r="E7" s="323">
        <f t="shared" ref="E7:AM7" si="1">IF(E8&lt;&gt;"",1,0)</f>
        <v>0</v>
      </c>
      <c r="F7" s="323">
        <f t="shared" si="1"/>
        <v>0</v>
      </c>
      <c r="G7" s="323">
        <f t="shared" si="1"/>
        <v>0</v>
      </c>
      <c r="H7" s="324">
        <f t="shared" si="1"/>
        <v>0</v>
      </c>
      <c r="I7" s="324">
        <f t="shared" si="1"/>
        <v>0</v>
      </c>
      <c r="J7" s="324">
        <f t="shared" si="1"/>
        <v>0</v>
      </c>
      <c r="K7" s="324">
        <f t="shared" si="1"/>
        <v>0</v>
      </c>
      <c r="L7" s="325">
        <f t="shared" si="1"/>
        <v>1</v>
      </c>
      <c r="M7" s="325">
        <f t="shared" si="1"/>
        <v>1</v>
      </c>
      <c r="N7" s="325">
        <f t="shared" si="1"/>
        <v>1</v>
      </c>
      <c r="O7" s="325">
        <f t="shared" si="1"/>
        <v>0</v>
      </c>
      <c r="P7" s="326">
        <f t="shared" si="1"/>
        <v>0</v>
      </c>
      <c r="Q7" s="326">
        <f t="shared" si="1"/>
        <v>0</v>
      </c>
      <c r="R7" s="326">
        <f t="shared" si="1"/>
        <v>0</v>
      </c>
      <c r="S7" s="326">
        <f t="shared" si="1"/>
        <v>0</v>
      </c>
      <c r="T7" s="327">
        <f t="shared" si="1"/>
        <v>0</v>
      </c>
      <c r="U7" s="327">
        <f t="shared" si="1"/>
        <v>0</v>
      </c>
      <c r="V7" s="327">
        <f t="shared" si="1"/>
        <v>0</v>
      </c>
      <c r="W7" s="327">
        <f t="shared" si="1"/>
        <v>0</v>
      </c>
      <c r="X7" s="328">
        <f t="shared" si="1"/>
        <v>0</v>
      </c>
      <c r="Y7" s="328">
        <f t="shared" si="1"/>
        <v>0</v>
      </c>
      <c r="Z7" s="328">
        <f t="shared" si="1"/>
        <v>0</v>
      </c>
      <c r="AA7" s="328">
        <f t="shared" si="1"/>
        <v>0</v>
      </c>
      <c r="AB7" s="329">
        <f t="shared" si="1"/>
        <v>0</v>
      </c>
      <c r="AC7" s="329">
        <f t="shared" si="1"/>
        <v>0</v>
      </c>
      <c r="AD7" s="329">
        <f t="shared" si="1"/>
        <v>0</v>
      </c>
      <c r="AE7" s="329">
        <f t="shared" si="1"/>
        <v>0</v>
      </c>
      <c r="AF7" s="330">
        <f t="shared" si="1"/>
        <v>0</v>
      </c>
      <c r="AG7" s="330">
        <f t="shared" si="1"/>
        <v>0</v>
      </c>
      <c r="AH7" s="330">
        <f t="shared" si="1"/>
        <v>0</v>
      </c>
      <c r="AI7" s="330">
        <f t="shared" si="1"/>
        <v>0</v>
      </c>
      <c r="AJ7" s="331">
        <f t="shared" si="1"/>
        <v>0</v>
      </c>
      <c r="AK7" s="331">
        <f t="shared" si="1"/>
        <v>0</v>
      </c>
      <c r="AL7" s="331">
        <f t="shared" si="1"/>
        <v>0</v>
      </c>
      <c r="AM7" s="332">
        <f t="shared" si="1"/>
        <v>0</v>
      </c>
      <c r="AN7" s="1016"/>
      <c r="AO7" s="1013"/>
      <c r="AP7" s="1021"/>
      <c r="AQ7" s="333"/>
      <c r="AR7" s="333"/>
      <c r="AS7" s="333"/>
      <c r="AT7" s="1022"/>
      <c r="AU7" s="333"/>
      <c r="AV7" s="1018"/>
      <c r="AW7" s="1018"/>
      <c r="AX7" s="1018"/>
      <c r="AY7" s="1018"/>
      <c r="AZ7" s="1018"/>
      <c r="BX7" s="452" t="s">
        <v>318</v>
      </c>
      <c r="BY7" s="454"/>
    </row>
    <row r="8" spans="1:77" s="455" customFormat="1" ht="16.5" thickBot="1">
      <c r="A8" s="1023" t="s">
        <v>142</v>
      </c>
      <c r="B8" s="334" t="str">
        <f>C8&amp;"A"</f>
        <v>4A</v>
      </c>
      <c r="C8" s="334">
        <v>4</v>
      </c>
      <c r="D8" s="1024"/>
      <c r="E8" s="1024"/>
      <c r="F8" s="1024"/>
      <c r="G8" s="1024"/>
      <c r="H8" s="1025"/>
      <c r="I8" s="1025"/>
      <c r="J8" s="1025"/>
      <c r="K8" s="1025"/>
      <c r="L8" s="1026" t="s">
        <v>231</v>
      </c>
      <c r="M8" s="1026" t="s">
        <v>228</v>
      </c>
      <c r="N8" s="1026" t="s">
        <v>234</v>
      </c>
      <c r="O8" s="1026"/>
      <c r="P8" s="1027"/>
      <c r="Q8" s="1027"/>
      <c r="R8" s="1027"/>
      <c r="S8" s="1027"/>
      <c r="T8" s="1028"/>
      <c r="U8" s="1028"/>
      <c r="V8" s="1028"/>
      <c r="W8" s="1028"/>
      <c r="X8" s="1029"/>
      <c r="Y8" s="1029"/>
      <c r="Z8" s="1029"/>
      <c r="AA8" s="1029"/>
      <c r="AB8" s="1030"/>
      <c r="AC8" s="1030"/>
      <c r="AD8" s="1030"/>
      <c r="AE8" s="1030"/>
      <c r="AF8" s="1031"/>
      <c r="AG8" s="1031"/>
      <c r="AH8" s="1031"/>
      <c r="AI8" s="1031"/>
      <c r="AJ8" s="1032"/>
      <c r="AK8" s="1032"/>
      <c r="AL8" s="1032"/>
      <c r="AM8" s="1032"/>
      <c r="AN8" s="1012"/>
      <c r="AO8" s="1023" t="s">
        <v>142</v>
      </c>
      <c r="AP8" s="1033" t="s">
        <v>188</v>
      </c>
      <c r="AQ8" s="335" t="str">
        <f>IFERROR(INDEX(Tableau_Affectation_S1,AQ5,AQ6),"")</f>
        <v>TP Turbomachines 1</v>
      </c>
      <c r="AR8" s="335" t="str">
        <f>IFERROR(INDEX(Tableau_Affectation_S1,AR5,AR6),"")</f>
        <v>Turbomachines 1</v>
      </c>
      <c r="AS8" s="335" t="str">
        <f>IFERROR(INDEX(Tableau_Affectation_S1,AS5,AS6),"")</f>
        <v>Eléments de machines</v>
      </c>
      <c r="AT8" s="336" t="str">
        <f>IFERROR(INDEX(Tableau_Affectation_S1,AT5,AT6),"")</f>
        <v/>
      </c>
      <c r="AU8" s="336" t="str">
        <f>IFERROR(INDEX(Tableau_Affectation_S1,AU5,AU6),"")</f>
        <v/>
      </c>
      <c r="AV8" s="1034" t="s">
        <v>189</v>
      </c>
      <c r="AW8" s="337" t="str">
        <f>Affectation_S2!AQ8</f>
        <v>Turbomachines approfondies</v>
      </c>
      <c r="AX8" s="337" t="str">
        <f>Affectation_S2!AR8</f>
        <v>TP Turbomachines</v>
      </c>
      <c r="AY8" s="337" t="str">
        <f>Affectation_S2!AS8</f>
        <v/>
      </c>
      <c r="AZ8" s="337" t="str">
        <f>Affectation_S2!AT8</f>
        <v/>
      </c>
      <c r="BA8" s="456"/>
      <c r="BB8" s="456"/>
      <c r="BC8" s="456"/>
      <c r="BD8" s="456"/>
      <c r="BE8" s="456"/>
      <c r="BF8" s="456"/>
      <c r="BG8" s="456"/>
      <c r="BH8" s="456"/>
      <c r="BI8" s="456"/>
      <c r="BJ8" s="456"/>
      <c r="BK8" s="456"/>
      <c r="BL8" s="456"/>
      <c r="BM8" s="456"/>
      <c r="BN8" s="456"/>
      <c r="BO8" s="456"/>
      <c r="BP8" s="456"/>
      <c r="BQ8" s="456"/>
      <c r="BR8" s="456"/>
      <c r="BS8" s="456"/>
      <c r="BT8" s="456"/>
      <c r="BU8" s="456"/>
      <c r="BV8" s="456"/>
      <c r="BW8" s="456"/>
      <c r="BX8" s="452" t="s">
        <v>318</v>
      </c>
      <c r="BY8" s="454"/>
    </row>
    <row r="9" spans="1:77" s="455" customFormat="1" hidden="1">
      <c r="A9" s="1035"/>
      <c r="B9" s="1036"/>
      <c r="C9" s="1036">
        <v>5</v>
      </c>
      <c r="D9" s="313" t="str">
        <f>$B$12&amp;D10</f>
        <v>8A0</v>
      </c>
      <c r="E9" s="313" t="str">
        <f>$B$12&amp;E10</f>
        <v>8A0</v>
      </c>
      <c r="F9" s="313" t="str">
        <f t="shared" ref="F9:AM9" si="2">$B$12&amp;F10</f>
        <v>8A0</v>
      </c>
      <c r="G9" s="313" t="str">
        <f t="shared" si="2"/>
        <v>8A0</v>
      </c>
      <c r="H9" s="314" t="str">
        <f t="shared" si="2"/>
        <v>8A0</v>
      </c>
      <c r="I9" s="314" t="str">
        <f t="shared" si="2"/>
        <v>8A0</v>
      </c>
      <c r="J9" s="314" t="str">
        <f t="shared" si="2"/>
        <v>8A0</v>
      </c>
      <c r="K9" s="314" t="str">
        <f t="shared" si="2"/>
        <v>8A0</v>
      </c>
      <c r="L9" s="315" t="str">
        <f t="shared" si="2"/>
        <v>8A0</v>
      </c>
      <c r="M9" s="315" t="str">
        <f t="shared" si="2"/>
        <v>8A0</v>
      </c>
      <c r="N9" s="315" t="str">
        <f t="shared" si="2"/>
        <v>8A0</v>
      </c>
      <c r="O9" s="315" t="str">
        <f t="shared" si="2"/>
        <v>8A0</v>
      </c>
      <c r="P9" s="316" t="str">
        <f t="shared" si="2"/>
        <v>8A0</v>
      </c>
      <c r="Q9" s="316" t="str">
        <f t="shared" si="2"/>
        <v>8A0</v>
      </c>
      <c r="R9" s="316" t="str">
        <f t="shared" si="2"/>
        <v>8A0</v>
      </c>
      <c r="S9" s="316" t="str">
        <f t="shared" si="2"/>
        <v>8A0</v>
      </c>
      <c r="T9" s="317" t="str">
        <f t="shared" si="2"/>
        <v>8A0</v>
      </c>
      <c r="U9" s="317" t="str">
        <f t="shared" si="2"/>
        <v>8A0</v>
      </c>
      <c r="V9" s="317" t="str">
        <f t="shared" si="2"/>
        <v>8A0</v>
      </c>
      <c r="W9" s="317" t="str">
        <f t="shared" si="2"/>
        <v>8A0</v>
      </c>
      <c r="X9" s="318" t="str">
        <f t="shared" si="2"/>
        <v>8A0</v>
      </c>
      <c r="Y9" s="318" t="str">
        <f t="shared" si="2"/>
        <v>8A0</v>
      </c>
      <c r="Z9" s="318" t="str">
        <f t="shared" si="2"/>
        <v>8A0</v>
      </c>
      <c r="AA9" s="318" t="str">
        <f t="shared" si="2"/>
        <v>8A0</v>
      </c>
      <c r="AB9" s="319" t="str">
        <f t="shared" si="2"/>
        <v>8A0</v>
      </c>
      <c r="AC9" s="319" t="str">
        <f t="shared" si="2"/>
        <v>8A0</v>
      </c>
      <c r="AD9" s="319" t="str">
        <f t="shared" si="2"/>
        <v>8A0</v>
      </c>
      <c r="AE9" s="319" t="str">
        <f t="shared" si="2"/>
        <v>8A0</v>
      </c>
      <c r="AF9" s="320" t="str">
        <f t="shared" si="2"/>
        <v>8A0</v>
      </c>
      <c r="AG9" s="320" t="str">
        <f t="shared" si="2"/>
        <v>8A0</v>
      </c>
      <c r="AH9" s="320" t="str">
        <f t="shared" si="2"/>
        <v>8A0</v>
      </c>
      <c r="AI9" s="320" t="str">
        <f t="shared" si="2"/>
        <v>8A0</v>
      </c>
      <c r="AJ9" s="321" t="str">
        <f t="shared" si="2"/>
        <v>8A0</v>
      </c>
      <c r="AK9" s="321" t="str">
        <f t="shared" si="2"/>
        <v>8A0</v>
      </c>
      <c r="AL9" s="321" t="str">
        <f t="shared" si="2"/>
        <v>8A0</v>
      </c>
      <c r="AM9" s="322" t="str">
        <f t="shared" si="2"/>
        <v>8A0</v>
      </c>
      <c r="AN9" s="1012"/>
      <c r="AO9" s="1035"/>
      <c r="AP9" s="1017"/>
      <c r="AQ9" s="345">
        <v>8</v>
      </c>
      <c r="AR9" s="345">
        <v>8</v>
      </c>
      <c r="AS9" s="345">
        <v>8</v>
      </c>
      <c r="AT9" s="345">
        <v>8</v>
      </c>
      <c r="AU9" s="333">
        <v>8</v>
      </c>
      <c r="AV9" s="1018"/>
      <c r="AW9" s="1018"/>
      <c r="AX9" s="1018"/>
      <c r="AY9" s="1018"/>
      <c r="AZ9" s="1018"/>
      <c r="BA9" s="453"/>
      <c r="BB9" s="453"/>
      <c r="BC9" s="453"/>
      <c r="BD9" s="453"/>
      <c r="BE9" s="453"/>
      <c r="BF9" s="453"/>
      <c r="BG9" s="453"/>
      <c r="BH9" s="453"/>
      <c r="BI9" s="453"/>
      <c r="BJ9" s="453"/>
      <c r="BK9" s="453"/>
      <c r="BL9" s="453"/>
      <c r="BM9" s="453"/>
      <c r="BN9" s="453"/>
      <c r="BO9" s="453"/>
      <c r="BP9" s="453"/>
      <c r="BQ9" s="453"/>
      <c r="BR9" s="453"/>
      <c r="BS9" s="453"/>
      <c r="BT9" s="453"/>
      <c r="BU9" s="453"/>
      <c r="BV9" s="453"/>
      <c r="BW9" s="453"/>
      <c r="BX9" s="452" t="s">
        <v>318</v>
      </c>
      <c r="BY9" s="454"/>
    </row>
    <row r="10" spans="1:77" s="455" customFormat="1" hidden="1">
      <c r="A10" s="1037"/>
      <c r="B10" s="1038"/>
      <c r="C10" s="1038">
        <v>6</v>
      </c>
      <c r="D10" s="323">
        <f>D11</f>
        <v>0</v>
      </c>
      <c r="E10" s="323">
        <f>IF(E11=1,SUM($D$11:E11),0)</f>
        <v>0</v>
      </c>
      <c r="F10" s="323">
        <f>IF(F11=1,SUM($D$11:F11),0)</f>
        <v>0</v>
      </c>
      <c r="G10" s="323">
        <f>IF(G11=1,SUM($D$11:G11),0)</f>
        <v>0</v>
      </c>
      <c r="H10" s="324">
        <f>IF(H11=1,SUM($D$11:H11),0)</f>
        <v>0</v>
      </c>
      <c r="I10" s="324">
        <f>IF(I11=1,SUM($D$11:I11),0)</f>
        <v>0</v>
      </c>
      <c r="J10" s="324">
        <f>IF(J11=1,SUM($D$11:J11),0)</f>
        <v>0</v>
      </c>
      <c r="K10" s="324">
        <f>IF(K11=1,SUM($D$11:K11),0)</f>
        <v>0</v>
      </c>
      <c r="L10" s="325">
        <f>IF(L11=1,SUM($D$11:L11),0)</f>
        <v>0</v>
      </c>
      <c r="M10" s="325">
        <f>IF(M11=1,SUM($D$11:M11),0)</f>
        <v>0</v>
      </c>
      <c r="N10" s="325">
        <f>IF(N11=1,SUM($D$11:N11),0)</f>
        <v>0</v>
      </c>
      <c r="O10" s="325">
        <f>IF(O11=1,SUM($D$11:O11),0)</f>
        <v>0</v>
      </c>
      <c r="P10" s="326">
        <f>IF(P11=1,SUM($D$11:P11),0)</f>
        <v>0</v>
      </c>
      <c r="Q10" s="326">
        <f>IF(Q11=1,SUM($D$11:Q11),0)</f>
        <v>0</v>
      </c>
      <c r="R10" s="326">
        <f>IF(R11=1,SUM($D$11:R11),0)</f>
        <v>0</v>
      </c>
      <c r="S10" s="326">
        <f>IF(S11=1,SUM($D$11:S11),0)</f>
        <v>0</v>
      </c>
      <c r="T10" s="327">
        <f>IF(T11=1,SUM($D$11:T11),0)</f>
        <v>0</v>
      </c>
      <c r="U10" s="327">
        <f>IF(U11=1,SUM($D$11:U11),0)</f>
        <v>0</v>
      </c>
      <c r="V10" s="327">
        <f>IF(V11=1,SUM($D$11:V11),0)</f>
        <v>0</v>
      </c>
      <c r="W10" s="327">
        <f>IF(W11=1,SUM($D$11:W11),0)</f>
        <v>0</v>
      </c>
      <c r="X10" s="328">
        <f>IF(X11=1,SUM($D$11:X11),0)</f>
        <v>0</v>
      </c>
      <c r="Y10" s="328">
        <f>IF(Y11=1,SUM($D$11:Y11),0)</f>
        <v>0</v>
      </c>
      <c r="Z10" s="328">
        <f>IF(Z11=1,SUM($D$11:Z11),0)</f>
        <v>0</v>
      </c>
      <c r="AA10" s="328">
        <f>IF(AA11=1,SUM($D$11:AA11),0)</f>
        <v>0</v>
      </c>
      <c r="AB10" s="329">
        <f>IF(AB11=1,SUM($D$11:AB11),0)</f>
        <v>0</v>
      </c>
      <c r="AC10" s="329">
        <f>IF(AC11=1,SUM($D$11:AC11),0)</f>
        <v>0</v>
      </c>
      <c r="AD10" s="329">
        <f>IF(AD11=1,SUM($D$11:AD11),0)</f>
        <v>0</v>
      </c>
      <c r="AE10" s="329">
        <f>IF(AE11=1,SUM($D$11:AE11),0)</f>
        <v>0</v>
      </c>
      <c r="AF10" s="330">
        <f>IF(AF11=1,SUM($D$11:AF11),0)</f>
        <v>0</v>
      </c>
      <c r="AG10" s="330">
        <f>IF(AG11=1,SUM($D$11:AG11),0)</f>
        <v>0</v>
      </c>
      <c r="AH10" s="330">
        <f>IF(AH11=1,SUM($D$11:AH11),0)</f>
        <v>0</v>
      </c>
      <c r="AI10" s="330">
        <f>IF(AI11=1,SUM($D$11:AI11),0)</f>
        <v>0</v>
      </c>
      <c r="AJ10" s="331">
        <f>IF(AJ11=1,SUM($D$11:AJ11),0)</f>
        <v>0</v>
      </c>
      <c r="AK10" s="331">
        <f>IF(AK11=1,SUM($D$11:AK11),0)</f>
        <v>0</v>
      </c>
      <c r="AL10" s="331">
        <f>IF(AL11=1,SUM($D$11:AL11),0)</f>
        <v>0</v>
      </c>
      <c r="AM10" s="332">
        <f>IF(AM11=1,SUM($D$11:AM11),0)</f>
        <v>0</v>
      </c>
      <c r="AN10" s="1012"/>
      <c r="AO10" s="1037"/>
      <c r="AP10" s="1021"/>
      <c r="AQ10" s="333" t="str">
        <f t="array" ref="AQ10">IF(MIN(IF(Affectation_S1!$A$5:$AM$216=B12&amp;"1",COLUMN(Affectation_S1!$A$5:$AM$216)))&lt;&gt;0,MIN(IF(Affectation_S1!$A$5:$AM$216=B12&amp;"1",COLUMN(Affectation_S1!$A$5:$AM$216))),"")</f>
        <v/>
      </c>
      <c r="AR10" s="333" t="str">
        <f t="array" ref="AR10">IF(MIN(IF(Affectation_S1!$A$5:$AM$216=B12&amp;"2",COLUMN(Affectation_S1!$A$5:$AM$216)))&lt;&gt;0,MIN(IF(Affectation_S1!$A$5:$AM$216=B12&amp;"2",COLUMN(Affectation_S1!$A$5:$AM$216))),"")</f>
        <v/>
      </c>
      <c r="AS10" s="333" t="str">
        <f t="array" ref="AS10">IF(MIN(IF(Affectation_S1!$A$5:$AM$216=B12&amp;"3",COLUMN(Affectation_S1!$A$5:$AM$216)))&lt;&gt;0,MIN(IF(Affectation_S1!$A$5:$AM$216=B12&amp;"3",COLUMN(Affectation_S1!$A$5:$AM$216))),"")</f>
        <v/>
      </c>
      <c r="AT10" s="333" t="str">
        <f t="array" ref="AT10">IF(MIN(IF(Affectation_S1!$A$5:$AM$216=B12&amp;"4",COLUMN(Affectation_S1!$A$5:$AM$216)))&lt;&gt;0,MIN(IF(Affectation_S1!$A$5:$AM$216=B12&amp;"4",COLUMN(Affectation_S1!$A$5:$AM$216))),"")</f>
        <v/>
      </c>
      <c r="AU10" s="333" t="str">
        <f t="array" ref="AU10">IF(MIN(IF(Affectation_S1!$A$5:$AM$216=C12&amp;"5",COLUMN(Affectation_S1!$A$5:$AM$216)))&lt;&gt;0,MIN(IF(Affectation_S1!$A$5:$AM$216=C12&amp;"5",COLUMN(Affectation_S1!$A$5:$AM$216))),"")</f>
        <v/>
      </c>
      <c r="AV10" s="1018"/>
      <c r="AW10" s="1018"/>
      <c r="AX10" s="1018"/>
      <c r="AY10" s="1018"/>
      <c r="AZ10" s="1018"/>
      <c r="BX10" s="452" t="s">
        <v>318</v>
      </c>
      <c r="BY10" s="454"/>
    </row>
    <row r="11" spans="1:77" s="455" customFormat="1" hidden="1">
      <c r="A11" s="1037"/>
      <c r="B11" s="1038"/>
      <c r="C11" s="1038">
        <v>7</v>
      </c>
      <c r="D11" s="323">
        <f>IF(D12&lt;&gt;"",1,0)</f>
        <v>0</v>
      </c>
      <c r="E11" s="323">
        <f t="shared" ref="E11:AM11" si="3">IF(E12&lt;&gt;"",1,0)</f>
        <v>0</v>
      </c>
      <c r="F11" s="323">
        <f t="shared" si="3"/>
        <v>0</v>
      </c>
      <c r="G11" s="323">
        <f t="shared" si="3"/>
        <v>0</v>
      </c>
      <c r="H11" s="324">
        <f t="shared" si="3"/>
        <v>0</v>
      </c>
      <c r="I11" s="324">
        <f t="shared" si="3"/>
        <v>0</v>
      </c>
      <c r="J11" s="324">
        <f t="shared" si="3"/>
        <v>0</v>
      </c>
      <c r="K11" s="324">
        <f t="shared" si="3"/>
        <v>0</v>
      </c>
      <c r="L11" s="325">
        <f t="shared" si="3"/>
        <v>0</v>
      </c>
      <c r="M11" s="325">
        <f t="shared" si="3"/>
        <v>0</v>
      </c>
      <c r="N11" s="325">
        <f t="shared" si="3"/>
        <v>0</v>
      </c>
      <c r="O11" s="325">
        <f t="shared" si="3"/>
        <v>0</v>
      </c>
      <c r="P11" s="326">
        <f t="shared" si="3"/>
        <v>0</v>
      </c>
      <c r="Q11" s="326">
        <f t="shared" si="3"/>
        <v>0</v>
      </c>
      <c r="R11" s="326">
        <f t="shared" si="3"/>
        <v>0</v>
      </c>
      <c r="S11" s="326">
        <f t="shared" si="3"/>
        <v>0</v>
      </c>
      <c r="T11" s="327">
        <f t="shared" si="3"/>
        <v>0</v>
      </c>
      <c r="U11" s="327">
        <f t="shared" si="3"/>
        <v>0</v>
      </c>
      <c r="V11" s="327">
        <f t="shared" si="3"/>
        <v>0</v>
      </c>
      <c r="W11" s="327">
        <f t="shared" si="3"/>
        <v>0</v>
      </c>
      <c r="X11" s="328">
        <f t="shared" si="3"/>
        <v>0</v>
      </c>
      <c r="Y11" s="328">
        <f t="shared" si="3"/>
        <v>0</v>
      </c>
      <c r="Z11" s="328">
        <f t="shared" si="3"/>
        <v>0</v>
      </c>
      <c r="AA11" s="328">
        <f t="shared" si="3"/>
        <v>0</v>
      </c>
      <c r="AB11" s="329">
        <f t="shared" si="3"/>
        <v>0</v>
      </c>
      <c r="AC11" s="329">
        <f t="shared" si="3"/>
        <v>0</v>
      </c>
      <c r="AD11" s="329">
        <f t="shared" si="3"/>
        <v>0</v>
      </c>
      <c r="AE11" s="329">
        <f t="shared" si="3"/>
        <v>0</v>
      </c>
      <c r="AF11" s="330">
        <f t="shared" si="3"/>
        <v>0</v>
      </c>
      <c r="AG11" s="330">
        <f t="shared" si="3"/>
        <v>0</v>
      </c>
      <c r="AH11" s="330">
        <f t="shared" si="3"/>
        <v>0</v>
      </c>
      <c r="AI11" s="330">
        <f t="shared" si="3"/>
        <v>0</v>
      </c>
      <c r="AJ11" s="331">
        <f t="shared" si="3"/>
        <v>0</v>
      </c>
      <c r="AK11" s="331">
        <f t="shared" si="3"/>
        <v>0</v>
      </c>
      <c r="AL11" s="331">
        <f t="shared" si="3"/>
        <v>0</v>
      </c>
      <c r="AM11" s="332">
        <f t="shared" si="3"/>
        <v>0</v>
      </c>
      <c r="AN11" s="1012"/>
      <c r="AO11" s="1037"/>
      <c r="AP11" s="1021"/>
      <c r="AQ11" s="333"/>
      <c r="AR11" s="333"/>
      <c r="AS11" s="333"/>
      <c r="AT11" s="1022"/>
      <c r="AU11" s="333"/>
      <c r="AV11" s="1018"/>
      <c r="AW11" s="1018"/>
      <c r="AX11" s="1018"/>
      <c r="AY11" s="1018"/>
      <c r="AZ11" s="1018"/>
      <c r="BX11" s="452" t="s">
        <v>318</v>
      </c>
      <c r="BY11" s="454"/>
    </row>
    <row r="12" spans="1:77" s="455" customFormat="1" ht="16.5" thickBot="1">
      <c r="A12" s="1039" t="s">
        <v>45</v>
      </c>
      <c r="B12" s="338" t="str">
        <f>C12&amp;"A"</f>
        <v>8A</v>
      </c>
      <c r="C12" s="338">
        <v>8</v>
      </c>
      <c r="D12" s="1024"/>
      <c r="E12" s="1024"/>
      <c r="F12" s="1024"/>
      <c r="G12" s="1024"/>
      <c r="H12" s="1025"/>
      <c r="I12" s="1025"/>
      <c r="J12" s="1025"/>
      <c r="K12" s="1025"/>
      <c r="L12" s="1026"/>
      <c r="M12" s="1026"/>
      <c r="N12" s="1026"/>
      <c r="O12" s="1026"/>
      <c r="P12" s="1027"/>
      <c r="Q12" s="1027"/>
      <c r="R12" s="1027"/>
      <c r="S12" s="1027"/>
      <c r="T12" s="1028"/>
      <c r="U12" s="1028"/>
      <c r="V12" s="1028"/>
      <c r="W12" s="1028"/>
      <c r="X12" s="1029"/>
      <c r="Y12" s="1029"/>
      <c r="Z12" s="1029"/>
      <c r="AA12" s="1029"/>
      <c r="AB12" s="1030"/>
      <c r="AC12" s="1030"/>
      <c r="AD12" s="1030"/>
      <c r="AE12" s="1030"/>
      <c r="AF12" s="1031"/>
      <c r="AG12" s="1031"/>
      <c r="AH12" s="1031"/>
      <c r="AI12" s="1031"/>
      <c r="AJ12" s="1032"/>
      <c r="AK12" s="1032"/>
      <c r="AL12" s="1032"/>
      <c r="AM12" s="1032"/>
      <c r="AN12" s="1012"/>
      <c r="AO12" s="1039" t="s">
        <v>45</v>
      </c>
      <c r="AP12" s="1033" t="s">
        <v>188</v>
      </c>
      <c r="AQ12" s="335" t="str">
        <f>IFERROR(INDEX(Tableau_Affectation_S1,AQ9,AQ10),"")</f>
        <v/>
      </c>
      <c r="AR12" s="335" t="str">
        <f>IFERROR(INDEX(Tableau_Affectation_S1,AR9,AR10),"")</f>
        <v/>
      </c>
      <c r="AS12" s="335" t="str">
        <f>IFERROR(INDEX(Tableau_Affectation_S1,AS9,AS10),"")</f>
        <v/>
      </c>
      <c r="AT12" s="336" t="str">
        <f>IFERROR(INDEX(Tableau_Affectation_S1,AT9,AT10),"")</f>
        <v/>
      </c>
      <c r="AU12" s="336" t="str">
        <f>IFERROR(INDEX(Tableau_Affectation_S1,AU9,AU10),"")</f>
        <v/>
      </c>
      <c r="AV12" s="1034" t="s">
        <v>189</v>
      </c>
      <c r="AW12" s="337" t="str">
        <f>Affectation_S2!AQ12</f>
        <v/>
      </c>
      <c r="AX12" s="337" t="str">
        <f>Affectation_S2!AR12</f>
        <v/>
      </c>
      <c r="AY12" s="337" t="str">
        <f>Affectation_S2!AS12</f>
        <v/>
      </c>
      <c r="AZ12" s="337" t="str">
        <f>Affectation_S2!AT12</f>
        <v/>
      </c>
      <c r="BA12" s="456"/>
      <c r="BB12" s="456"/>
      <c r="BC12" s="456"/>
      <c r="BD12" s="456"/>
      <c r="BE12" s="456"/>
      <c r="BF12" s="456"/>
      <c r="BG12" s="456"/>
      <c r="BH12" s="456"/>
      <c r="BI12" s="456"/>
      <c r="BJ12" s="456"/>
      <c r="BK12" s="456"/>
      <c r="BL12" s="456"/>
      <c r="BM12" s="456"/>
      <c r="BN12" s="456"/>
      <c r="BO12" s="456"/>
      <c r="BP12" s="456"/>
      <c r="BQ12" s="456"/>
      <c r="BR12" s="456"/>
      <c r="BS12" s="456"/>
      <c r="BT12" s="456"/>
      <c r="BU12" s="456"/>
      <c r="BV12" s="456"/>
      <c r="BW12" s="456"/>
      <c r="BX12" s="452" t="s">
        <v>318</v>
      </c>
      <c r="BY12" s="454"/>
    </row>
    <row r="13" spans="1:77" s="455" customFormat="1" hidden="1">
      <c r="A13" s="1040"/>
      <c r="B13" s="1041"/>
      <c r="C13" s="1041">
        <v>9</v>
      </c>
      <c r="D13" s="313" t="str">
        <f>$B$16&amp;D14</f>
        <v>12A0</v>
      </c>
      <c r="E13" s="313" t="str">
        <f>$B$16&amp;E14</f>
        <v>12A0</v>
      </c>
      <c r="F13" s="313" t="str">
        <f t="shared" ref="F13:AM13" si="4">$B$16&amp;F14</f>
        <v>12A0</v>
      </c>
      <c r="G13" s="313" t="str">
        <f t="shared" si="4"/>
        <v>12A0</v>
      </c>
      <c r="H13" s="314" t="str">
        <f t="shared" si="4"/>
        <v>12A0</v>
      </c>
      <c r="I13" s="314" t="str">
        <f t="shared" si="4"/>
        <v>12A0</v>
      </c>
      <c r="J13" s="314" t="str">
        <f t="shared" si="4"/>
        <v>12A0</v>
      </c>
      <c r="K13" s="314" t="str">
        <f t="shared" si="4"/>
        <v>12A0</v>
      </c>
      <c r="L13" s="315" t="str">
        <f t="shared" si="4"/>
        <v>12A0</v>
      </c>
      <c r="M13" s="315" t="str">
        <f t="shared" si="4"/>
        <v>12A0</v>
      </c>
      <c r="N13" s="315" t="str">
        <f t="shared" si="4"/>
        <v>12A0</v>
      </c>
      <c r="O13" s="315" t="str">
        <f t="shared" si="4"/>
        <v>12A0</v>
      </c>
      <c r="P13" s="316" t="str">
        <f t="shared" si="4"/>
        <v>12A0</v>
      </c>
      <c r="Q13" s="316" t="str">
        <f t="shared" si="4"/>
        <v>12A0</v>
      </c>
      <c r="R13" s="316" t="str">
        <f t="shared" si="4"/>
        <v>12A0</v>
      </c>
      <c r="S13" s="316" t="str">
        <f t="shared" si="4"/>
        <v>12A0</v>
      </c>
      <c r="T13" s="317" t="str">
        <f t="shared" si="4"/>
        <v>12A1</v>
      </c>
      <c r="U13" s="317" t="str">
        <f t="shared" si="4"/>
        <v>12A0</v>
      </c>
      <c r="V13" s="317" t="str">
        <f t="shared" si="4"/>
        <v>12A0</v>
      </c>
      <c r="W13" s="317" t="str">
        <f t="shared" si="4"/>
        <v>12A0</v>
      </c>
      <c r="X13" s="318" t="str">
        <f t="shared" si="4"/>
        <v>12A2</v>
      </c>
      <c r="Y13" s="318" t="str">
        <f t="shared" si="4"/>
        <v>12A0</v>
      </c>
      <c r="Z13" s="318" t="str">
        <f t="shared" si="4"/>
        <v>12A0</v>
      </c>
      <c r="AA13" s="318" t="str">
        <f t="shared" si="4"/>
        <v>12A0</v>
      </c>
      <c r="AB13" s="319" t="str">
        <f t="shared" si="4"/>
        <v>12A0</v>
      </c>
      <c r="AC13" s="319" t="str">
        <f t="shared" si="4"/>
        <v>12A0</v>
      </c>
      <c r="AD13" s="319" t="str">
        <f t="shared" si="4"/>
        <v>12A0</v>
      </c>
      <c r="AE13" s="319" t="str">
        <f t="shared" si="4"/>
        <v>12A0</v>
      </c>
      <c r="AF13" s="320" t="str">
        <f t="shared" si="4"/>
        <v>12A3</v>
      </c>
      <c r="AG13" s="320" t="str">
        <f t="shared" si="4"/>
        <v>12A0</v>
      </c>
      <c r="AH13" s="320" t="str">
        <f t="shared" si="4"/>
        <v>12A0</v>
      </c>
      <c r="AI13" s="320" t="str">
        <f t="shared" si="4"/>
        <v>12A0</v>
      </c>
      <c r="AJ13" s="321" t="str">
        <f t="shared" si="4"/>
        <v>12A0</v>
      </c>
      <c r="AK13" s="321" t="str">
        <f t="shared" si="4"/>
        <v>12A0</v>
      </c>
      <c r="AL13" s="321" t="str">
        <f t="shared" si="4"/>
        <v>12A0</v>
      </c>
      <c r="AM13" s="322" t="str">
        <f t="shared" si="4"/>
        <v>12A0</v>
      </c>
      <c r="AN13" s="987"/>
      <c r="AO13" s="1040"/>
      <c r="AP13" s="1017"/>
      <c r="AQ13" s="345">
        <v>12</v>
      </c>
      <c r="AR13" s="345">
        <v>12</v>
      </c>
      <c r="AS13" s="345">
        <v>12</v>
      </c>
      <c r="AT13" s="345">
        <v>12</v>
      </c>
      <c r="AU13" s="345">
        <v>12</v>
      </c>
      <c r="AV13" s="1018"/>
      <c r="AW13" s="1018"/>
      <c r="AX13" s="1018"/>
      <c r="AY13" s="1018"/>
      <c r="AZ13" s="1018"/>
      <c r="BA13" s="453"/>
      <c r="BB13" s="453"/>
      <c r="BC13" s="453"/>
      <c r="BD13" s="453"/>
      <c r="BE13" s="453"/>
      <c r="BF13" s="453"/>
      <c r="BG13" s="453"/>
      <c r="BH13" s="453"/>
      <c r="BI13" s="453"/>
      <c r="BJ13" s="453"/>
      <c r="BK13" s="453"/>
      <c r="BL13" s="453"/>
      <c r="BM13" s="453"/>
      <c r="BN13" s="453"/>
      <c r="BO13" s="453"/>
      <c r="BP13" s="453"/>
      <c r="BQ13" s="453"/>
      <c r="BR13" s="453"/>
      <c r="BS13" s="453"/>
      <c r="BT13" s="453"/>
      <c r="BU13" s="453"/>
      <c r="BV13" s="453"/>
      <c r="BW13" s="453"/>
      <c r="BX13" s="452" t="s">
        <v>318</v>
      </c>
      <c r="BY13" s="454"/>
    </row>
    <row r="14" spans="1:77" s="455" customFormat="1" hidden="1">
      <c r="A14" s="1042"/>
      <c r="B14" s="1043"/>
      <c r="C14" s="1043">
        <v>10</v>
      </c>
      <c r="D14" s="323">
        <f>D15</f>
        <v>0</v>
      </c>
      <c r="E14" s="323">
        <f>IF(E15=1,SUM($D$15:E15),0)</f>
        <v>0</v>
      </c>
      <c r="F14" s="323">
        <f>IF(F15=1,SUM($D$15:F15),0)</f>
        <v>0</v>
      </c>
      <c r="G14" s="323">
        <f>IF(G15=1,SUM($D$15:G15),0)</f>
        <v>0</v>
      </c>
      <c r="H14" s="324">
        <f>IF(H15=1,SUM($D$15:H15),0)</f>
        <v>0</v>
      </c>
      <c r="I14" s="324">
        <f>IF(I15=1,SUM($D$15:I15),0)</f>
        <v>0</v>
      </c>
      <c r="J14" s="324">
        <f>IF(J15=1,SUM($D$15:J15),0)</f>
        <v>0</v>
      </c>
      <c r="K14" s="324">
        <f>IF(K15=1,SUM($D$15:K15),0)</f>
        <v>0</v>
      </c>
      <c r="L14" s="325">
        <f>IF(L15=1,SUM($D$15:L15),0)</f>
        <v>0</v>
      </c>
      <c r="M14" s="325">
        <f>IF(M15=1,SUM($D$15:M15),0)</f>
        <v>0</v>
      </c>
      <c r="N14" s="325">
        <f>IF(N15=1,SUM($D$15:N15),0)</f>
        <v>0</v>
      </c>
      <c r="O14" s="325">
        <f>IF(O15=1,SUM($D$15:O15),0)</f>
        <v>0</v>
      </c>
      <c r="P14" s="326">
        <f>IF(P15=1,SUM($D$15:P15),0)</f>
        <v>0</v>
      </c>
      <c r="Q14" s="326">
        <f>IF(Q15=1,SUM($D$15:Q15),0)</f>
        <v>0</v>
      </c>
      <c r="R14" s="326">
        <f>IF(R15=1,SUM($D$15:R15),0)</f>
        <v>0</v>
      </c>
      <c r="S14" s="326">
        <f>IF(S15=1,SUM($D$15:S15),0)</f>
        <v>0</v>
      </c>
      <c r="T14" s="327">
        <f>IF(T15=1,SUM($D$15:T15),0)</f>
        <v>1</v>
      </c>
      <c r="U14" s="327">
        <f>IF(U15=1,SUM($D$15:U15),0)</f>
        <v>0</v>
      </c>
      <c r="V14" s="327">
        <f>IF(V15=1,SUM($D$15:V15),0)</f>
        <v>0</v>
      </c>
      <c r="W14" s="327">
        <f>IF(W15=1,SUM($D$15:W15),0)</f>
        <v>0</v>
      </c>
      <c r="X14" s="328">
        <f>IF(X15=1,SUM($D$15:X15),0)</f>
        <v>2</v>
      </c>
      <c r="Y14" s="328">
        <f>IF(Y15=1,SUM($D$15:Y15),0)</f>
        <v>0</v>
      </c>
      <c r="Z14" s="328">
        <f>IF(Z15=1,SUM($D$15:Z15),0)</f>
        <v>0</v>
      </c>
      <c r="AA14" s="328">
        <f>IF(AA15=1,SUM($D$15:AA15),0)</f>
        <v>0</v>
      </c>
      <c r="AB14" s="329">
        <f>IF(AB15=1,SUM($D$15:AB15),0)</f>
        <v>0</v>
      </c>
      <c r="AC14" s="329">
        <f>IF(AC15=1,SUM($D$15:AC15),0)</f>
        <v>0</v>
      </c>
      <c r="AD14" s="329">
        <f>IF(AD15=1,SUM($D$15:AD15),0)</f>
        <v>0</v>
      </c>
      <c r="AE14" s="329">
        <f>IF(AE15=1,SUM($D$15:AE15),0)</f>
        <v>0</v>
      </c>
      <c r="AF14" s="330">
        <f>IF(AF15=1,SUM($D$15:AF15),0)</f>
        <v>3</v>
      </c>
      <c r="AG14" s="330">
        <f>IF(AG15=1,SUM($D$15:AG15),0)</f>
        <v>0</v>
      </c>
      <c r="AH14" s="330">
        <f>IF(AH15=1,SUM($D$15:AH15),0)</f>
        <v>0</v>
      </c>
      <c r="AI14" s="330">
        <f>IF(AI15=1,SUM($D$15:AI15),0)</f>
        <v>0</v>
      </c>
      <c r="AJ14" s="331">
        <f>IF(AJ15=1,SUM($D$15:AJ15),0)</f>
        <v>0</v>
      </c>
      <c r="AK14" s="331">
        <f>IF(AK15=1,SUM($D$15:AK15),0)</f>
        <v>0</v>
      </c>
      <c r="AL14" s="331">
        <f>IF(AL15=1,SUM($D$15:AL15),0)</f>
        <v>0</v>
      </c>
      <c r="AM14" s="332">
        <f>IF(AM15=1,SUM($D$15:AM15),0)</f>
        <v>0</v>
      </c>
      <c r="AN14" s="1016"/>
      <c r="AO14" s="1042"/>
      <c r="AP14" s="1021"/>
      <c r="AQ14" s="333">
        <f t="array" ref="AQ14">IF(MIN(IF(Affectation_S1!$A$5:$AM$216=B16&amp;"1",COLUMN(Affectation_S1!$A$5:$AM$216)))&lt;&gt;0,MIN(IF(Affectation_S1!$A$5:$AM$216=B16&amp;"1",COLUMN(Affectation_S1!$A$5:$AM$216))),"")</f>
        <v>20</v>
      </c>
      <c r="AR14" s="333">
        <f t="array" ref="AR14">IF(MIN(IF(Affectation_S1!$A$5:$AM$216=B16&amp;"2",COLUMN(Affectation_S1!$A$5:$AM$216)))&lt;&gt;0,MIN(IF(Affectation_S1!$A$5:$AM$216=B16&amp;"2",COLUMN(Affectation_S1!$A$5:$AM$216))),"")</f>
        <v>24</v>
      </c>
      <c r="AS14" s="333">
        <f t="array" ref="AS14">IF(MIN(IF(Affectation_S1!$A$5:$AM$216=B16&amp;"3",COLUMN(Affectation_S1!$A$5:$AM$216)))&lt;&gt;0,MIN(IF(Affectation_S1!$A$5:$AM$216=B16&amp;"3",COLUMN(Affectation_S1!$A$5:$AM$216))),"")</f>
        <v>32</v>
      </c>
      <c r="AT14" s="333" t="str">
        <f t="array" ref="AT14">IF(MIN(IF(Affectation_S1!$A$5:$AM$216=B16&amp;"4",COLUMN(Affectation_S1!$A$5:$AM$216)))&lt;&gt;0,MIN(IF(Affectation_S1!$A$5:$AM$216=B16&amp;"4",COLUMN(Affectation_S1!$A$5:$AM$216))),"")</f>
        <v/>
      </c>
      <c r="AU14" s="333" t="str">
        <f t="array" ref="AU14">IF(MIN(IF(Affectation_S1!$A$5:$AM$216=C16&amp;"5",COLUMN(Affectation_S1!$A$5:$AM$216)))&lt;&gt;0,MIN(IF(Affectation_S1!$A$5:$AM$216=C16&amp;"5",COLUMN(Affectation_S1!$A$5:$AM$216))),"")</f>
        <v/>
      </c>
      <c r="AV14" s="1018"/>
      <c r="AW14" s="1018"/>
      <c r="AX14" s="1018"/>
      <c r="AY14" s="1018"/>
      <c r="AZ14" s="1018"/>
      <c r="BX14" s="452" t="s">
        <v>318</v>
      </c>
      <c r="BY14" s="454"/>
    </row>
    <row r="15" spans="1:77" s="455" customFormat="1" hidden="1">
      <c r="A15" s="1042"/>
      <c r="B15" s="1043"/>
      <c r="C15" s="1043">
        <v>11</v>
      </c>
      <c r="D15" s="323">
        <f>IF(D16&lt;&gt;"",1,0)</f>
        <v>0</v>
      </c>
      <c r="E15" s="323">
        <f t="shared" ref="E15:AM15" si="5">IF(E16&lt;&gt;"",1,0)</f>
        <v>0</v>
      </c>
      <c r="F15" s="323">
        <f t="shared" si="5"/>
        <v>0</v>
      </c>
      <c r="G15" s="323">
        <f t="shared" si="5"/>
        <v>0</v>
      </c>
      <c r="H15" s="324">
        <f t="shared" si="5"/>
        <v>0</v>
      </c>
      <c r="I15" s="324">
        <f t="shared" si="5"/>
        <v>0</v>
      </c>
      <c r="J15" s="324">
        <f t="shared" si="5"/>
        <v>0</v>
      </c>
      <c r="K15" s="324">
        <f t="shared" si="5"/>
        <v>0</v>
      </c>
      <c r="L15" s="325">
        <f t="shared" si="5"/>
        <v>0</v>
      </c>
      <c r="M15" s="325">
        <f t="shared" si="5"/>
        <v>0</v>
      </c>
      <c r="N15" s="325">
        <f t="shared" si="5"/>
        <v>0</v>
      </c>
      <c r="O15" s="325">
        <f t="shared" si="5"/>
        <v>0</v>
      </c>
      <c r="P15" s="326">
        <f t="shared" si="5"/>
        <v>0</v>
      </c>
      <c r="Q15" s="326">
        <f t="shared" si="5"/>
        <v>0</v>
      </c>
      <c r="R15" s="326">
        <f t="shared" si="5"/>
        <v>0</v>
      </c>
      <c r="S15" s="326">
        <f t="shared" si="5"/>
        <v>0</v>
      </c>
      <c r="T15" s="327">
        <f t="shared" si="5"/>
        <v>1</v>
      </c>
      <c r="U15" s="327">
        <f t="shared" si="5"/>
        <v>0</v>
      </c>
      <c r="V15" s="327">
        <f t="shared" si="5"/>
        <v>0</v>
      </c>
      <c r="W15" s="327">
        <f t="shared" si="5"/>
        <v>0</v>
      </c>
      <c r="X15" s="328">
        <f t="shared" si="5"/>
        <v>1</v>
      </c>
      <c r="Y15" s="328">
        <f t="shared" si="5"/>
        <v>0</v>
      </c>
      <c r="Z15" s="328">
        <f t="shared" si="5"/>
        <v>0</v>
      </c>
      <c r="AA15" s="328">
        <f t="shared" si="5"/>
        <v>0</v>
      </c>
      <c r="AB15" s="329">
        <f t="shared" si="5"/>
        <v>0</v>
      </c>
      <c r="AC15" s="329">
        <f t="shared" si="5"/>
        <v>0</v>
      </c>
      <c r="AD15" s="329">
        <f t="shared" si="5"/>
        <v>0</v>
      </c>
      <c r="AE15" s="329">
        <f t="shared" si="5"/>
        <v>0</v>
      </c>
      <c r="AF15" s="330">
        <f t="shared" si="5"/>
        <v>1</v>
      </c>
      <c r="AG15" s="330">
        <f t="shared" si="5"/>
        <v>0</v>
      </c>
      <c r="AH15" s="330">
        <f t="shared" si="5"/>
        <v>0</v>
      </c>
      <c r="AI15" s="330">
        <f t="shared" si="5"/>
        <v>0</v>
      </c>
      <c r="AJ15" s="331">
        <f t="shared" si="5"/>
        <v>0</v>
      </c>
      <c r="AK15" s="331">
        <f t="shared" si="5"/>
        <v>0</v>
      </c>
      <c r="AL15" s="331">
        <f t="shared" si="5"/>
        <v>0</v>
      </c>
      <c r="AM15" s="332">
        <f t="shared" si="5"/>
        <v>0</v>
      </c>
      <c r="AN15" s="1016"/>
      <c r="AO15" s="1042"/>
      <c r="AP15" s="1021"/>
      <c r="AQ15" s="333"/>
      <c r="AR15" s="333"/>
      <c r="AS15" s="333"/>
      <c r="AT15" s="1022"/>
      <c r="AU15" s="1022"/>
      <c r="AV15" s="1018"/>
      <c r="AW15" s="1018"/>
      <c r="AX15" s="1018"/>
      <c r="AY15" s="1018"/>
      <c r="AZ15" s="1018"/>
      <c r="BX15" s="452" t="s">
        <v>318</v>
      </c>
      <c r="BY15" s="454"/>
    </row>
    <row r="16" spans="1:77" s="455" customFormat="1" ht="16.5" thickBot="1">
      <c r="A16" s="1044" t="s">
        <v>66</v>
      </c>
      <c r="B16" s="339" t="str">
        <f>C16&amp;"A"</f>
        <v>12A</v>
      </c>
      <c r="C16" s="339">
        <v>12</v>
      </c>
      <c r="D16" s="1024"/>
      <c r="E16" s="1024"/>
      <c r="F16" s="1024"/>
      <c r="G16" s="1024"/>
      <c r="H16" s="1025"/>
      <c r="I16" s="1025"/>
      <c r="J16" s="1025"/>
      <c r="K16" s="1025"/>
      <c r="L16" s="1026"/>
      <c r="M16" s="1026"/>
      <c r="N16" s="1026"/>
      <c r="O16" s="1026"/>
      <c r="P16" s="1027"/>
      <c r="Q16" s="1027"/>
      <c r="R16" s="1027"/>
      <c r="S16" s="1027"/>
      <c r="T16" s="1028" t="s">
        <v>361</v>
      </c>
      <c r="U16" s="1028"/>
      <c r="V16" s="1028"/>
      <c r="W16" s="1028"/>
      <c r="X16" s="1029" t="s">
        <v>362</v>
      </c>
      <c r="Y16" s="1029"/>
      <c r="Z16" s="1029"/>
      <c r="AA16" s="1029"/>
      <c r="AB16" s="1030"/>
      <c r="AC16" s="1030"/>
      <c r="AD16" s="1030"/>
      <c r="AE16" s="1030"/>
      <c r="AF16" s="1031" t="s">
        <v>275</v>
      </c>
      <c r="AG16" s="1031"/>
      <c r="AH16" s="1031"/>
      <c r="AI16" s="1031"/>
      <c r="AJ16" s="1032"/>
      <c r="AK16" s="1032"/>
      <c r="AL16" s="1032"/>
      <c r="AM16" s="1032"/>
      <c r="AN16" s="1012"/>
      <c r="AO16" s="1044" t="s">
        <v>66</v>
      </c>
      <c r="AP16" s="1033" t="s">
        <v>188</v>
      </c>
      <c r="AQ16" s="335" t="str">
        <f>IFERROR(INDEX(Tableau_Affectation_S1,AQ13,AQ14),"")</f>
        <v>Anglais technique et terminologie.</v>
      </c>
      <c r="AR16" s="335" t="str">
        <f>IFERROR(INDEX(Tableau_Affectation_S1,AR13,AR14),"")</f>
        <v>Anglais technique &amp; terminologie</v>
      </c>
      <c r="AS16" s="335" t="str">
        <f>IFERROR(INDEX(Tableau_Affectation_S1,AS13,AS14),"")</f>
        <v xml:space="preserve">Dynamique des machines tournantes </v>
      </c>
      <c r="AT16" s="336" t="str">
        <f>IFERROR(INDEX(Tableau_Affectation_S1,AT13,AT14),"")</f>
        <v/>
      </c>
      <c r="AU16" s="336" t="str">
        <f>IFERROR(INDEX(Tableau_Affectation_S1,AU13,AU14),"")</f>
        <v/>
      </c>
      <c r="AV16" s="1034" t="s">
        <v>189</v>
      </c>
      <c r="AW16" s="337" t="str">
        <f>Affectation_S2!AQ16</f>
        <v>Dynamique des structures</v>
      </c>
      <c r="AX16" s="337" t="str">
        <f>Affectation_S2!AR16</f>
        <v>Dynamique des struc. avancée</v>
      </c>
      <c r="AY16" s="337" t="str">
        <f>Affectation_S2!AS16</f>
        <v/>
      </c>
      <c r="AZ16" s="337" t="str">
        <f>Affectation_S2!AT16</f>
        <v/>
      </c>
      <c r="BA16" s="456"/>
      <c r="BB16" s="456"/>
      <c r="BC16" s="456"/>
      <c r="BD16" s="456"/>
      <c r="BE16" s="456"/>
      <c r="BF16" s="456"/>
      <c r="BG16" s="456"/>
      <c r="BH16" s="456"/>
      <c r="BI16" s="456"/>
      <c r="BJ16" s="456"/>
      <c r="BK16" s="456"/>
      <c r="BL16" s="456"/>
      <c r="BM16" s="456"/>
      <c r="BN16" s="456"/>
      <c r="BO16" s="456"/>
      <c r="BP16" s="456"/>
      <c r="BQ16" s="456"/>
      <c r="BR16" s="456"/>
      <c r="BS16" s="456"/>
      <c r="BT16" s="456"/>
      <c r="BU16" s="456"/>
      <c r="BV16" s="456"/>
      <c r="BW16" s="456"/>
      <c r="BX16" s="452" t="s">
        <v>318</v>
      </c>
      <c r="BY16" s="454"/>
    </row>
    <row r="17" spans="1:76" hidden="1">
      <c r="A17" s="1045"/>
      <c r="B17" s="1046"/>
      <c r="C17" s="1046">
        <v>13</v>
      </c>
      <c r="D17" s="313" t="str">
        <f>$B$20&amp;D18</f>
        <v>16A0</v>
      </c>
      <c r="E17" s="313" t="str">
        <f>$B$20&amp;E18</f>
        <v>16A0</v>
      </c>
      <c r="F17" s="313" t="str">
        <f t="shared" ref="F17:AM17" si="6">$B$20&amp;F18</f>
        <v>16A0</v>
      </c>
      <c r="G17" s="313" t="str">
        <f t="shared" si="6"/>
        <v>16A0</v>
      </c>
      <c r="H17" s="314" t="str">
        <f t="shared" si="6"/>
        <v>16A0</v>
      </c>
      <c r="I17" s="314" t="str">
        <f t="shared" si="6"/>
        <v>16A0</v>
      </c>
      <c r="J17" s="314" t="str">
        <f t="shared" si="6"/>
        <v>16A0</v>
      </c>
      <c r="K17" s="314" t="str">
        <f t="shared" si="6"/>
        <v>16A0</v>
      </c>
      <c r="L17" s="315" t="str">
        <f t="shared" si="6"/>
        <v>16A0</v>
      </c>
      <c r="M17" s="315" t="str">
        <f t="shared" si="6"/>
        <v>16A0</v>
      </c>
      <c r="N17" s="315" t="str">
        <f t="shared" si="6"/>
        <v>16A0</v>
      </c>
      <c r="O17" s="315" t="str">
        <f t="shared" si="6"/>
        <v>16A0</v>
      </c>
      <c r="P17" s="316" t="str">
        <f t="shared" si="6"/>
        <v>16A0</v>
      </c>
      <c r="Q17" s="316" t="str">
        <f t="shared" si="6"/>
        <v>16A0</v>
      </c>
      <c r="R17" s="316" t="str">
        <f t="shared" si="6"/>
        <v>16A0</v>
      </c>
      <c r="S17" s="316" t="str">
        <f t="shared" si="6"/>
        <v>16A0</v>
      </c>
      <c r="T17" s="317" t="str">
        <f t="shared" si="6"/>
        <v>16A0</v>
      </c>
      <c r="U17" s="317" t="str">
        <f t="shared" si="6"/>
        <v>16A0</v>
      </c>
      <c r="V17" s="317" t="str">
        <f t="shared" si="6"/>
        <v>16A0</v>
      </c>
      <c r="W17" s="317" t="str">
        <f t="shared" si="6"/>
        <v>16A0</v>
      </c>
      <c r="X17" s="318" t="str">
        <f t="shared" si="6"/>
        <v>16A1</v>
      </c>
      <c r="Y17" s="318" t="str">
        <f t="shared" si="6"/>
        <v>16A0</v>
      </c>
      <c r="Z17" s="318" t="str">
        <f t="shared" si="6"/>
        <v>16A0</v>
      </c>
      <c r="AA17" s="318" t="str">
        <f t="shared" si="6"/>
        <v>16A0</v>
      </c>
      <c r="AB17" s="319" t="str">
        <f t="shared" si="6"/>
        <v>16A0</v>
      </c>
      <c r="AC17" s="319" t="str">
        <f t="shared" si="6"/>
        <v>16A0</v>
      </c>
      <c r="AD17" s="319" t="str">
        <f t="shared" si="6"/>
        <v>16A0</v>
      </c>
      <c r="AE17" s="319" t="str">
        <f t="shared" si="6"/>
        <v>16A0</v>
      </c>
      <c r="AF17" s="320" t="str">
        <f t="shared" si="6"/>
        <v>16A0</v>
      </c>
      <c r="AG17" s="320" t="str">
        <f t="shared" si="6"/>
        <v>16A0</v>
      </c>
      <c r="AH17" s="320" t="str">
        <f t="shared" si="6"/>
        <v>16A0</v>
      </c>
      <c r="AI17" s="320" t="str">
        <f t="shared" si="6"/>
        <v>16A0</v>
      </c>
      <c r="AJ17" s="321" t="str">
        <f t="shared" si="6"/>
        <v>16A2</v>
      </c>
      <c r="AK17" s="321" t="str">
        <f t="shared" si="6"/>
        <v>16A0</v>
      </c>
      <c r="AL17" s="321" t="str">
        <f t="shared" si="6"/>
        <v>16A0</v>
      </c>
      <c r="AM17" s="322" t="str">
        <f t="shared" si="6"/>
        <v>16A0</v>
      </c>
      <c r="AN17" s="1047"/>
      <c r="AO17" s="1045"/>
      <c r="AP17" s="1017"/>
      <c r="AQ17" s="345">
        <v>16</v>
      </c>
      <c r="AR17" s="345">
        <v>16</v>
      </c>
      <c r="AS17" s="345">
        <v>16</v>
      </c>
      <c r="AT17" s="345">
        <v>16</v>
      </c>
      <c r="AU17" s="333">
        <v>16</v>
      </c>
      <c r="AV17" s="1018"/>
      <c r="AW17" s="1018"/>
      <c r="AX17" s="1018"/>
      <c r="AY17" s="1018"/>
      <c r="AZ17" s="1018"/>
      <c r="BX17" s="452" t="s">
        <v>318</v>
      </c>
    </row>
    <row r="18" spans="1:76" hidden="1">
      <c r="A18" s="1048"/>
      <c r="B18" s="340"/>
      <c r="C18" s="340">
        <v>14</v>
      </c>
      <c r="D18" s="323">
        <f>D19</f>
        <v>0</v>
      </c>
      <c r="E18" s="323">
        <f>IF(E19=1,SUM($D$19:E19),0)</f>
        <v>0</v>
      </c>
      <c r="F18" s="323">
        <f>IF(F19=1,SUM($D$19:F19),0)</f>
        <v>0</v>
      </c>
      <c r="G18" s="323">
        <f>IF(G19=1,SUM($D$19:G19),0)</f>
        <v>0</v>
      </c>
      <c r="H18" s="324">
        <f>IF(H19=1,SUM($D$19:H19),0)</f>
        <v>0</v>
      </c>
      <c r="I18" s="324">
        <f>IF(I19=1,SUM($D$19:I19),0)</f>
        <v>0</v>
      </c>
      <c r="J18" s="324">
        <f>IF(J19=1,SUM($D$19:J19),0)</f>
        <v>0</v>
      </c>
      <c r="K18" s="324">
        <f>IF(K19=1,SUM($D$19:K19),0)</f>
        <v>0</v>
      </c>
      <c r="L18" s="325">
        <f>IF(L19=1,SUM($D$19:L19),0)</f>
        <v>0</v>
      </c>
      <c r="M18" s="325">
        <f>IF(M19=1,SUM($D$19:M19),0)</f>
        <v>0</v>
      </c>
      <c r="N18" s="325">
        <f>IF(N19=1,SUM($D$19:N19),0)</f>
        <v>0</v>
      </c>
      <c r="O18" s="325">
        <f>IF(O19=1,SUM($D$19:O19),0)</f>
        <v>0</v>
      </c>
      <c r="P18" s="326">
        <f>IF(P19=1,SUM($D$19:P19),0)</f>
        <v>0</v>
      </c>
      <c r="Q18" s="326">
        <f>IF(Q19=1,SUM($D$19:Q19),0)</f>
        <v>0</v>
      </c>
      <c r="R18" s="326">
        <f>IF(R19=1,SUM($D$19:R19),0)</f>
        <v>0</v>
      </c>
      <c r="S18" s="326">
        <f>IF(S19=1,SUM($D$19:S19),0)</f>
        <v>0</v>
      </c>
      <c r="T18" s="327">
        <f>IF(T19=1,SUM($D$19:T19),0)</f>
        <v>0</v>
      </c>
      <c r="U18" s="327">
        <f>IF(U19=1,SUM($D$19:U19),0)</f>
        <v>0</v>
      </c>
      <c r="V18" s="327">
        <f>IF(V19=1,SUM($D$19:V19),0)</f>
        <v>0</v>
      </c>
      <c r="W18" s="327">
        <f>IF(W19=1,SUM($D$19:W19),0)</f>
        <v>0</v>
      </c>
      <c r="X18" s="328">
        <f>IF(X19=1,SUM($D$19:X19),0)</f>
        <v>1</v>
      </c>
      <c r="Y18" s="328">
        <f>IF(Y19=1,SUM($D$19:Y19),0)</f>
        <v>0</v>
      </c>
      <c r="Z18" s="328">
        <f>IF(Z19=1,SUM($D$19:Z19),0)</f>
        <v>0</v>
      </c>
      <c r="AA18" s="328">
        <f>IF(AA19=1,SUM($D$19:AA19),0)</f>
        <v>0</v>
      </c>
      <c r="AB18" s="329">
        <f>IF(AB19=1,SUM($D$19:AB19),0)</f>
        <v>0</v>
      </c>
      <c r="AC18" s="329">
        <f>IF(AC19=1,SUM($D$19:AC19),0)</f>
        <v>0</v>
      </c>
      <c r="AD18" s="329">
        <f>IF(AD19=1,SUM($D$19:AD19),0)</f>
        <v>0</v>
      </c>
      <c r="AE18" s="329">
        <f>IF(AE19=1,SUM($D$19:AE19),0)</f>
        <v>0</v>
      </c>
      <c r="AF18" s="330">
        <f>IF(AF19=1,SUM($D$19:AF19),0)</f>
        <v>0</v>
      </c>
      <c r="AG18" s="330">
        <f>IF(AG19=1,SUM($D$19:AG19),0)</f>
        <v>0</v>
      </c>
      <c r="AH18" s="330">
        <f>IF(AH19=1,SUM($D$19:AH19),0)</f>
        <v>0</v>
      </c>
      <c r="AI18" s="330">
        <f>IF(AI19=1,SUM($D$19:AI19),0)</f>
        <v>0</v>
      </c>
      <c r="AJ18" s="331">
        <f>IF(AJ19=1,SUM($D$19:AJ19),0)</f>
        <v>2</v>
      </c>
      <c r="AK18" s="331">
        <f>IF(AK19=1,SUM($D$19:AK19),0)</f>
        <v>0</v>
      </c>
      <c r="AL18" s="331">
        <f>IF(AL19=1,SUM($D$19:AL19),0)</f>
        <v>0</v>
      </c>
      <c r="AM18" s="332">
        <f>IF(AM19=1,SUM($D$19:AM19),0)</f>
        <v>0</v>
      </c>
      <c r="AN18" s="1047"/>
      <c r="AO18" s="1048"/>
      <c r="AP18" s="1021"/>
      <c r="AQ18" s="333">
        <f t="array" ref="AQ18">IF(MIN(IF(Affectation_S1!$A$5:$AM$216=B20&amp;"1",COLUMN(Affectation_S1!$A$5:$AM$216)))&lt;&gt;0,MIN(IF(Affectation_S1!$A$5:$AM$216=B20&amp;"1",COLUMN(Affectation_S1!$A$5:$AM$216))),"")</f>
        <v>24</v>
      </c>
      <c r="AR18" s="333">
        <f t="array" ref="AR18">IF(MIN(IF(Affectation_S1!$A$5:$AM$216=B20&amp;"2",COLUMN(Affectation_S1!$A$5:$AM$216)))&lt;&gt;0,MIN(IF(Affectation_S1!$A$5:$AM$216=B20&amp;"2",COLUMN(Affectation_S1!$A$5:$AM$216))),"")</f>
        <v>36</v>
      </c>
      <c r="AS18" s="333" t="str">
        <f t="array" ref="AS18">IF(MIN(IF(Affectation_S1!$A$5:$AM$216=B20&amp;"3",COLUMN(Affectation_S1!$A$5:$AM$216)))&lt;&gt;0,MIN(IF(Affectation_S1!$A$5:$AM$216=B20&amp;"3",COLUMN(Affectation_S1!$A$5:$AM$216))),"")</f>
        <v/>
      </c>
      <c r="AT18" s="333" t="str">
        <f t="array" ref="AT18">IF(MIN(IF(Affectation_S1!$A$5:$AM$216=B20&amp;"4",COLUMN(Affectation_S1!$A$5:$AM$216)))&lt;&gt;0,MIN(IF(Affectation_S1!$A$5:$AM$216=B20&amp;"4",COLUMN(Affectation_S1!$A$5:$AM$216))),"")</f>
        <v/>
      </c>
      <c r="AU18" s="333" t="str">
        <f t="array" ref="AU18">IF(MIN(IF(Affectation_S1!$A$5:$AM$216=C20&amp;"5",COLUMN(Affectation_S1!$A$5:$AM$216)))&lt;&gt;0,MIN(IF(Affectation_S1!$A$5:$AM$216=C20&amp;"5",COLUMN(Affectation_S1!$A$5:$AM$216))),"")</f>
        <v/>
      </c>
      <c r="AV18" s="1018"/>
      <c r="AW18" s="1018"/>
      <c r="AX18" s="1018"/>
      <c r="AY18" s="1018"/>
      <c r="AZ18" s="1018"/>
      <c r="BX18" s="452" t="s">
        <v>318</v>
      </c>
    </row>
    <row r="19" spans="1:76" hidden="1">
      <c r="A19" s="1048"/>
      <c r="B19" s="340"/>
      <c r="C19" s="340">
        <v>15</v>
      </c>
      <c r="D19" s="323">
        <f>IF(D20&lt;&gt;"",1,0)</f>
        <v>0</v>
      </c>
      <c r="E19" s="323">
        <f>IF(E20&lt;&gt;"",1,0)</f>
        <v>0</v>
      </c>
      <c r="F19" s="323">
        <f t="shared" ref="F19:AM19" si="7">IF(F20&lt;&gt;"",1,0)</f>
        <v>0</v>
      </c>
      <c r="G19" s="323">
        <f t="shared" si="7"/>
        <v>0</v>
      </c>
      <c r="H19" s="324">
        <f t="shared" si="7"/>
        <v>0</v>
      </c>
      <c r="I19" s="324">
        <f t="shared" si="7"/>
        <v>0</v>
      </c>
      <c r="J19" s="324">
        <f t="shared" si="7"/>
        <v>0</v>
      </c>
      <c r="K19" s="324">
        <f t="shared" si="7"/>
        <v>0</v>
      </c>
      <c r="L19" s="325">
        <f t="shared" si="7"/>
        <v>0</v>
      </c>
      <c r="M19" s="325">
        <f t="shared" si="7"/>
        <v>0</v>
      </c>
      <c r="N19" s="325">
        <f t="shared" si="7"/>
        <v>0</v>
      </c>
      <c r="O19" s="325">
        <f t="shared" si="7"/>
        <v>0</v>
      </c>
      <c r="P19" s="326">
        <f t="shared" si="7"/>
        <v>0</v>
      </c>
      <c r="Q19" s="326">
        <f t="shared" si="7"/>
        <v>0</v>
      </c>
      <c r="R19" s="326">
        <f t="shared" si="7"/>
        <v>0</v>
      </c>
      <c r="S19" s="326">
        <f t="shared" si="7"/>
        <v>0</v>
      </c>
      <c r="T19" s="327">
        <f t="shared" si="7"/>
        <v>0</v>
      </c>
      <c r="U19" s="327">
        <f t="shared" si="7"/>
        <v>0</v>
      </c>
      <c r="V19" s="327">
        <f t="shared" si="7"/>
        <v>0</v>
      </c>
      <c r="W19" s="327">
        <f t="shared" si="7"/>
        <v>0</v>
      </c>
      <c r="X19" s="328">
        <f t="shared" si="7"/>
        <v>1</v>
      </c>
      <c r="Y19" s="328">
        <f t="shared" si="7"/>
        <v>0</v>
      </c>
      <c r="Z19" s="328">
        <f t="shared" si="7"/>
        <v>0</v>
      </c>
      <c r="AA19" s="328">
        <f t="shared" si="7"/>
        <v>0</v>
      </c>
      <c r="AB19" s="329">
        <f t="shared" si="7"/>
        <v>0</v>
      </c>
      <c r="AC19" s="329">
        <f t="shared" si="7"/>
        <v>0</v>
      </c>
      <c r="AD19" s="329">
        <f t="shared" si="7"/>
        <v>0</v>
      </c>
      <c r="AE19" s="329">
        <f t="shared" si="7"/>
        <v>0</v>
      </c>
      <c r="AF19" s="330">
        <f t="shared" si="7"/>
        <v>0</v>
      </c>
      <c r="AG19" s="330">
        <f t="shared" si="7"/>
        <v>0</v>
      </c>
      <c r="AH19" s="330">
        <f t="shared" si="7"/>
        <v>0</v>
      </c>
      <c r="AI19" s="330">
        <f t="shared" si="7"/>
        <v>0</v>
      </c>
      <c r="AJ19" s="331">
        <f t="shared" si="7"/>
        <v>1</v>
      </c>
      <c r="AK19" s="331">
        <f t="shared" si="7"/>
        <v>0</v>
      </c>
      <c r="AL19" s="331">
        <f t="shared" si="7"/>
        <v>0</v>
      </c>
      <c r="AM19" s="332">
        <f t="shared" si="7"/>
        <v>0</v>
      </c>
      <c r="AN19" s="1047"/>
      <c r="AO19" s="1048"/>
      <c r="AP19" s="1021"/>
      <c r="AQ19" s="333"/>
      <c r="AR19" s="333"/>
      <c r="AS19" s="333"/>
      <c r="AT19" s="1022"/>
      <c r="AU19" s="333"/>
      <c r="AV19" s="1018"/>
      <c r="AW19" s="1018"/>
      <c r="AX19" s="1018"/>
      <c r="AY19" s="1018"/>
      <c r="AZ19" s="1018"/>
      <c r="BX19" s="452" t="s">
        <v>318</v>
      </c>
    </row>
    <row r="20" spans="1:76" ht="16.5" thickBot="1">
      <c r="A20" s="1048" t="s">
        <v>57</v>
      </c>
      <c r="B20" s="340" t="str">
        <f>C20&amp;"A"</f>
        <v>16A</v>
      </c>
      <c r="C20" s="340">
        <v>16</v>
      </c>
      <c r="D20" s="1024"/>
      <c r="E20" s="1024"/>
      <c r="F20" s="1024"/>
      <c r="G20" s="1024"/>
      <c r="H20" s="1025"/>
      <c r="I20" s="1025"/>
      <c r="J20" s="1025"/>
      <c r="K20" s="1025"/>
      <c r="L20" s="1026"/>
      <c r="M20" s="1026"/>
      <c r="N20" s="1026"/>
      <c r="O20" s="1026"/>
      <c r="P20" s="1027"/>
      <c r="Q20" s="1027"/>
      <c r="R20" s="1027"/>
      <c r="S20" s="1027"/>
      <c r="T20" s="1028"/>
      <c r="U20" s="1028"/>
      <c r="V20" s="1028"/>
      <c r="W20" s="1028"/>
      <c r="X20" s="1029" t="s">
        <v>287</v>
      </c>
      <c r="Y20" s="1029"/>
      <c r="Z20" s="1029"/>
      <c r="AA20" s="1029"/>
      <c r="AB20" s="1030"/>
      <c r="AC20" s="1030"/>
      <c r="AD20" s="1030"/>
      <c r="AE20" s="1030"/>
      <c r="AF20" s="1031"/>
      <c r="AG20" s="1031"/>
      <c r="AH20" s="1031"/>
      <c r="AI20" s="1031"/>
      <c r="AJ20" s="1032" t="s">
        <v>299</v>
      </c>
      <c r="AK20" s="1032"/>
      <c r="AL20" s="1032"/>
      <c r="AM20" s="1032"/>
      <c r="AN20" s="1047"/>
      <c r="AO20" s="1048" t="s">
        <v>57</v>
      </c>
      <c r="AP20" s="1033" t="s">
        <v>188</v>
      </c>
      <c r="AQ20" s="335" t="str">
        <f>IFERROR(INDEX(Tableau_Affectation_S1,AQ17,AQ18),"")</f>
        <v>Instrumentation et mesures</v>
      </c>
      <c r="AR20" s="335" t="str">
        <f>IFERROR(INDEX(Tableau_Affectation_S1,AR17,AR18),"")</f>
        <v>Moteurs à comb. int. approfondi</v>
      </c>
      <c r="AS20" s="335" t="str">
        <f>IFERROR(INDEX(Tableau_Affectation_S1,AS17,AS18),"")</f>
        <v/>
      </c>
      <c r="AT20" s="336" t="str">
        <f>IFERROR(INDEX(Tableau_Affectation_S1,AT17,AT18),"")</f>
        <v/>
      </c>
      <c r="AU20" s="336" t="str">
        <f>IFERROR(INDEX(Tableau_Affectation_S1,AU17,AU18),"")</f>
        <v/>
      </c>
      <c r="AV20" s="1034" t="s">
        <v>189</v>
      </c>
      <c r="AW20" s="337" t="str">
        <f>Affectation_S2!AQ20</f>
        <v/>
      </c>
      <c r="AX20" s="337" t="str">
        <f>Affectation_S2!AR20</f>
        <v/>
      </c>
      <c r="AY20" s="337" t="str">
        <f>Affectation_S2!AS20</f>
        <v/>
      </c>
      <c r="AZ20" s="337" t="str">
        <f>Affectation_S2!AT20</f>
        <v/>
      </c>
      <c r="BX20" s="452" t="s">
        <v>318</v>
      </c>
    </row>
    <row r="21" spans="1:76" hidden="1">
      <c r="A21" s="1049"/>
      <c r="B21" s="1050"/>
      <c r="C21" s="1050">
        <v>17</v>
      </c>
      <c r="D21" s="313" t="str">
        <f>$B$24&amp;D22</f>
        <v>20A0</v>
      </c>
      <c r="E21" s="313" t="str">
        <f>$B$24&amp;E22</f>
        <v>20A0</v>
      </c>
      <c r="F21" s="313" t="str">
        <f t="shared" ref="F21:AM21" si="8">$B$24&amp;F22</f>
        <v>20A0</v>
      </c>
      <c r="G21" s="313" t="str">
        <f t="shared" si="8"/>
        <v>20A0</v>
      </c>
      <c r="H21" s="314" t="str">
        <f t="shared" si="8"/>
        <v>20A0</v>
      </c>
      <c r="I21" s="314" t="str">
        <f t="shared" si="8"/>
        <v>20A0</v>
      </c>
      <c r="J21" s="314" t="str">
        <f t="shared" si="8"/>
        <v>20A0</v>
      </c>
      <c r="K21" s="314" t="str">
        <f t="shared" si="8"/>
        <v>20A0</v>
      </c>
      <c r="L21" s="315" t="str">
        <f t="shared" si="8"/>
        <v>20A0</v>
      </c>
      <c r="M21" s="315" t="str">
        <f t="shared" si="8"/>
        <v>20A0</v>
      </c>
      <c r="N21" s="315" t="str">
        <f t="shared" si="8"/>
        <v>20A0</v>
      </c>
      <c r="O21" s="315" t="str">
        <f t="shared" si="8"/>
        <v>20A0</v>
      </c>
      <c r="P21" s="316" t="str">
        <f t="shared" si="8"/>
        <v>20A1</v>
      </c>
      <c r="Q21" s="316" t="str">
        <f t="shared" si="8"/>
        <v>20A2</v>
      </c>
      <c r="R21" s="316" t="str">
        <f t="shared" si="8"/>
        <v>20A0</v>
      </c>
      <c r="S21" s="316" t="str">
        <f t="shared" si="8"/>
        <v>20A0</v>
      </c>
      <c r="T21" s="317" t="str">
        <f t="shared" si="8"/>
        <v>20A0</v>
      </c>
      <c r="U21" s="317" t="str">
        <f t="shared" si="8"/>
        <v>20A0</v>
      </c>
      <c r="V21" s="317" t="str">
        <f t="shared" si="8"/>
        <v>20A0</v>
      </c>
      <c r="W21" s="317" t="str">
        <f t="shared" si="8"/>
        <v>20A0</v>
      </c>
      <c r="X21" s="318" t="str">
        <f t="shared" si="8"/>
        <v>20A0</v>
      </c>
      <c r="Y21" s="318" t="str">
        <f t="shared" si="8"/>
        <v>20A0</v>
      </c>
      <c r="Z21" s="318" t="str">
        <f t="shared" si="8"/>
        <v>20A0</v>
      </c>
      <c r="AA21" s="318" t="str">
        <f t="shared" si="8"/>
        <v>20A0</v>
      </c>
      <c r="AB21" s="319" t="str">
        <f t="shared" si="8"/>
        <v>20A0</v>
      </c>
      <c r="AC21" s="319" t="str">
        <f t="shared" si="8"/>
        <v>20A0</v>
      </c>
      <c r="AD21" s="319" t="str">
        <f t="shared" si="8"/>
        <v>20A0</v>
      </c>
      <c r="AE21" s="319" t="str">
        <f t="shared" si="8"/>
        <v>20A0</v>
      </c>
      <c r="AF21" s="320" t="str">
        <f t="shared" si="8"/>
        <v>20A0</v>
      </c>
      <c r="AG21" s="320" t="str">
        <f t="shared" si="8"/>
        <v>20A0</v>
      </c>
      <c r="AH21" s="320" t="str">
        <f t="shared" si="8"/>
        <v>20A0</v>
      </c>
      <c r="AI21" s="320" t="str">
        <f t="shared" si="8"/>
        <v>20A0</v>
      </c>
      <c r="AJ21" s="321" t="str">
        <f t="shared" si="8"/>
        <v>20A0</v>
      </c>
      <c r="AK21" s="321" t="str">
        <f t="shared" si="8"/>
        <v>20A0</v>
      </c>
      <c r="AL21" s="321" t="str">
        <f t="shared" si="8"/>
        <v>20A0</v>
      </c>
      <c r="AM21" s="321" t="str">
        <f t="shared" si="8"/>
        <v>20A0</v>
      </c>
      <c r="AN21" s="1047"/>
      <c r="AO21" s="1049"/>
      <c r="AP21" s="1017"/>
      <c r="AQ21" s="345">
        <v>20</v>
      </c>
      <c r="AR21" s="345">
        <v>20</v>
      </c>
      <c r="AS21" s="345">
        <v>20</v>
      </c>
      <c r="AT21" s="345">
        <v>20</v>
      </c>
      <c r="AU21" s="345">
        <v>20</v>
      </c>
      <c r="AV21" s="1018"/>
      <c r="AW21" s="1018"/>
      <c r="AX21" s="1018"/>
      <c r="AY21" s="1018"/>
      <c r="AZ21" s="1018"/>
      <c r="BX21" s="452" t="s">
        <v>318</v>
      </c>
    </row>
    <row r="22" spans="1:76" hidden="1">
      <c r="A22" s="1051"/>
      <c r="B22" s="1052"/>
      <c r="C22" s="1052">
        <v>18</v>
      </c>
      <c r="D22" s="323">
        <f>D23</f>
        <v>0</v>
      </c>
      <c r="E22" s="323">
        <f>IF(E23=1,SUM($D$23:E23),0)</f>
        <v>0</v>
      </c>
      <c r="F22" s="323">
        <f>IF(F23=1,SUM($D$23:F23),0)</f>
        <v>0</v>
      </c>
      <c r="G22" s="323">
        <f>IF(G23=1,SUM($D$23:G23),0)</f>
        <v>0</v>
      </c>
      <c r="H22" s="324">
        <f>IF(H23=1,SUM($D$23:H23),0)</f>
        <v>0</v>
      </c>
      <c r="I22" s="324">
        <f>IF(I23=1,SUM($D$23:I23),0)</f>
        <v>0</v>
      </c>
      <c r="J22" s="324">
        <f>IF(J23=1,SUM($D$23:J23),0)</f>
        <v>0</v>
      </c>
      <c r="K22" s="324">
        <f>IF(K23=1,SUM($D$23:K23),0)</f>
        <v>0</v>
      </c>
      <c r="L22" s="325">
        <f>IF(L23=1,SUM($D$23:L23),0)</f>
        <v>0</v>
      </c>
      <c r="M22" s="325">
        <f>IF(M23=1,SUM($D$23:M23),0)</f>
        <v>0</v>
      </c>
      <c r="N22" s="325">
        <f>IF(N23=1,SUM($D$23:N23),0)</f>
        <v>0</v>
      </c>
      <c r="O22" s="325">
        <f>IF(O23=1,SUM($D$23:O23),0)</f>
        <v>0</v>
      </c>
      <c r="P22" s="326">
        <f>IF(P23=1,SUM($D$23:P23),0)</f>
        <v>1</v>
      </c>
      <c r="Q22" s="326">
        <f>IF(Q23=1,SUM($D$23:Q23),0)</f>
        <v>2</v>
      </c>
      <c r="R22" s="326">
        <f>IF(R23=1,SUM($D$23:R23),0)</f>
        <v>0</v>
      </c>
      <c r="S22" s="326">
        <f>IF(S23=1,SUM($D$23:S23),0)</f>
        <v>0</v>
      </c>
      <c r="T22" s="327">
        <f>IF(T23=1,SUM($D$23:T23),0)</f>
        <v>0</v>
      </c>
      <c r="U22" s="327">
        <f>IF(U23=1,SUM($D$23:U23),0)</f>
        <v>0</v>
      </c>
      <c r="V22" s="327">
        <f>IF(V23=1,SUM($D$23:V23),0)</f>
        <v>0</v>
      </c>
      <c r="W22" s="327">
        <f>IF(W23=1,SUM($D$23:W23),0)</f>
        <v>0</v>
      </c>
      <c r="X22" s="328">
        <f>IF(X23=1,SUM($D$23:X23),0)</f>
        <v>0</v>
      </c>
      <c r="Y22" s="328">
        <f>IF(Y23=1,SUM($D$23:Y23),0)</f>
        <v>0</v>
      </c>
      <c r="Z22" s="328">
        <f>IF(Z23=1,SUM($D$23:Z23),0)</f>
        <v>0</v>
      </c>
      <c r="AA22" s="328">
        <f>IF(AA23=1,SUM($D$23:AA23),0)</f>
        <v>0</v>
      </c>
      <c r="AB22" s="329">
        <f>IF(AB23=1,SUM($D$23:AB23),0)</f>
        <v>0</v>
      </c>
      <c r="AC22" s="329">
        <f>IF(AC23=1,SUM($D$23:AC23),0)</f>
        <v>0</v>
      </c>
      <c r="AD22" s="329">
        <f>IF(AD23=1,SUM($D$23:AD23),0)</f>
        <v>0</v>
      </c>
      <c r="AE22" s="329">
        <f>IF(AE23=1,SUM($D$23:AE23),0)</f>
        <v>0</v>
      </c>
      <c r="AF22" s="330">
        <f>IF(AF23=1,SUM($D$23:AF23),0)</f>
        <v>0</v>
      </c>
      <c r="AG22" s="330">
        <f>IF(AG23=1,SUM($D$23:AG23),0)</f>
        <v>0</v>
      </c>
      <c r="AH22" s="330">
        <f>IF(AH23=1,SUM($D$23:AH23),0)</f>
        <v>0</v>
      </c>
      <c r="AI22" s="330">
        <f>IF(AI23=1,SUM($D$23:AI23),0)</f>
        <v>0</v>
      </c>
      <c r="AJ22" s="331">
        <f>IF(AJ23=1,SUM($D$23:AJ23),0)</f>
        <v>0</v>
      </c>
      <c r="AK22" s="331">
        <f>IF(AK23=1,SUM($D$23:AK23),0)</f>
        <v>0</v>
      </c>
      <c r="AL22" s="331">
        <f>IF(AL23=1,SUM($D$23:AL23),0)</f>
        <v>0</v>
      </c>
      <c r="AM22" s="331">
        <f>IF(AM23=1,SUM($D$23:AM23),0)</f>
        <v>0</v>
      </c>
      <c r="AN22" s="1047"/>
      <c r="AO22" s="1051"/>
      <c r="AP22" s="1021"/>
      <c r="AQ22" s="333">
        <f t="array" ref="AQ22">IF(MIN(IF(Affectation_S1!$A$5:$AM$216=B24&amp;"1",COLUMN(Affectation_S1!$A$5:$AM$216)))&lt;&gt;0,MIN(IF(Affectation_S1!$A$5:$AM$216=B24&amp;"1",COLUMN(Affectation_S1!$A$5:$AM$216))),"")</f>
        <v>16</v>
      </c>
      <c r="AR22" s="333">
        <f t="array" ref="AR22">IF(MIN(IF(Affectation_S1!$A$5:$AM$216=B24&amp;"2",COLUMN(Affectation_S1!$A$5:$AM$216)))&lt;&gt;0,MIN(IF(Affectation_S1!$A$5:$AM$216=B24&amp;"2",COLUMN(Affectation_S1!$A$5:$AM$216))),"")</f>
        <v>17</v>
      </c>
      <c r="AS22" s="333" t="str">
        <f t="array" ref="AS22">IF(MIN(IF(Affectation_S1!$A$5:$AM$216=B24&amp;"3",COLUMN(Affectation_S1!$A$5:$AM$216)))&lt;&gt;0,MIN(IF(Affectation_S1!$A$5:$AM$216=B24&amp;"3",COLUMN(Affectation_S1!$A$5:$AM$216))),"")</f>
        <v/>
      </c>
      <c r="AT22" s="333" t="str">
        <f t="array" ref="AT22">IF(MIN(IF(Affectation_S1!$A$5:$AM$216=B24&amp;"4",COLUMN(Affectation_S1!$A$5:$AM$216)))&lt;&gt;0,MIN(IF(Affectation_S1!$A$5:$AM$216=B24&amp;"4",COLUMN(Affectation_S1!$A$5:$AM$216))),"")</f>
        <v/>
      </c>
      <c r="AU22" s="834" t="str">
        <f t="array" ref="AU22">IF(MIN(IF(Affectation_S1!$A$5:$AM$216=C24&amp;"5",COLUMN(Affectation_S1!$A$5:$AM$216)))&lt;&gt;0,MIN(IF(Affectation_S1!$A$5:$AM$216=C24&amp;"5",COLUMN(Affectation_S1!$A$5:$AM$216))),"")</f>
        <v/>
      </c>
      <c r="AV22" s="1018"/>
      <c r="AW22" s="1018"/>
      <c r="AX22" s="1018"/>
      <c r="AY22" s="1018"/>
      <c r="AZ22" s="1018"/>
      <c r="BX22" s="452" t="s">
        <v>318</v>
      </c>
    </row>
    <row r="23" spans="1:76" hidden="1">
      <c r="A23" s="1051"/>
      <c r="B23" s="1052"/>
      <c r="C23" s="1052">
        <v>19</v>
      </c>
      <c r="D23" s="323">
        <f>IF(D24&lt;&gt;"",1,0)</f>
        <v>0</v>
      </c>
      <c r="E23" s="323">
        <f>IF(E24&lt;&gt;"",1,0)</f>
        <v>0</v>
      </c>
      <c r="F23" s="323">
        <f t="shared" ref="F23:AM23" si="9">IF(F24&lt;&gt;"",1,0)</f>
        <v>0</v>
      </c>
      <c r="G23" s="323">
        <f t="shared" si="9"/>
        <v>0</v>
      </c>
      <c r="H23" s="324">
        <f t="shared" si="9"/>
        <v>0</v>
      </c>
      <c r="I23" s="324">
        <f t="shared" si="9"/>
        <v>0</v>
      </c>
      <c r="J23" s="324">
        <f t="shared" si="9"/>
        <v>0</v>
      </c>
      <c r="K23" s="324">
        <f t="shared" si="9"/>
        <v>0</v>
      </c>
      <c r="L23" s="325">
        <f t="shared" si="9"/>
        <v>0</v>
      </c>
      <c r="M23" s="325">
        <f t="shared" si="9"/>
        <v>0</v>
      </c>
      <c r="N23" s="325">
        <f t="shared" si="9"/>
        <v>0</v>
      </c>
      <c r="O23" s="325">
        <f t="shared" si="9"/>
        <v>0</v>
      </c>
      <c r="P23" s="326">
        <f t="shared" si="9"/>
        <v>1</v>
      </c>
      <c r="Q23" s="326">
        <f t="shared" si="9"/>
        <v>1</v>
      </c>
      <c r="R23" s="326">
        <f t="shared" si="9"/>
        <v>0</v>
      </c>
      <c r="S23" s="326">
        <f t="shared" si="9"/>
        <v>0</v>
      </c>
      <c r="T23" s="327">
        <f t="shared" si="9"/>
        <v>0</v>
      </c>
      <c r="U23" s="327">
        <f t="shared" si="9"/>
        <v>0</v>
      </c>
      <c r="V23" s="327">
        <f t="shared" si="9"/>
        <v>0</v>
      </c>
      <c r="W23" s="327">
        <f t="shared" si="9"/>
        <v>0</v>
      </c>
      <c r="X23" s="328">
        <f t="shared" si="9"/>
        <v>0</v>
      </c>
      <c r="Y23" s="328">
        <f t="shared" si="9"/>
        <v>0</v>
      </c>
      <c r="Z23" s="328">
        <f t="shared" si="9"/>
        <v>0</v>
      </c>
      <c r="AA23" s="328">
        <f t="shared" si="9"/>
        <v>0</v>
      </c>
      <c r="AB23" s="329">
        <f t="shared" si="9"/>
        <v>0</v>
      </c>
      <c r="AC23" s="329">
        <f t="shared" si="9"/>
        <v>0</v>
      </c>
      <c r="AD23" s="329">
        <f t="shared" si="9"/>
        <v>0</v>
      </c>
      <c r="AE23" s="329">
        <f t="shared" si="9"/>
        <v>0</v>
      </c>
      <c r="AF23" s="330">
        <f t="shared" si="9"/>
        <v>0</v>
      </c>
      <c r="AG23" s="330">
        <f t="shared" si="9"/>
        <v>0</v>
      </c>
      <c r="AH23" s="330">
        <f t="shared" si="9"/>
        <v>0</v>
      </c>
      <c r="AI23" s="330">
        <f t="shared" si="9"/>
        <v>0</v>
      </c>
      <c r="AJ23" s="331">
        <f t="shared" si="9"/>
        <v>0</v>
      </c>
      <c r="AK23" s="331">
        <f t="shared" si="9"/>
        <v>0</v>
      </c>
      <c r="AL23" s="331">
        <f t="shared" si="9"/>
        <v>0</v>
      </c>
      <c r="AM23" s="331">
        <f t="shared" si="9"/>
        <v>0</v>
      </c>
      <c r="AN23" s="1047"/>
      <c r="AO23" s="1051"/>
      <c r="AP23" s="1021"/>
      <c r="AQ23" s="333"/>
      <c r="AR23" s="333"/>
      <c r="AS23" s="333"/>
      <c r="AT23" s="1022"/>
      <c r="AU23" s="1022"/>
      <c r="AV23" s="1018"/>
      <c r="AW23" s="1018"/>
      <c r="AX23" s="1018"/>
      <c r="AY23" s="1018"/>
      <c r="AZ23" s="1018"/>
      <c r="BX23" s="452" t="s">
        <v>318</v>
      </c>
    </row>
    <row r="24" spans="1:76" ht="16.5" thickBot="1">
      <c r="A24" s="1053" t="s">
        <v>64</v>
      </c>
      <c r="B24" s="341" t="str">
        <f t="shared" ref="B24" si="10">C24&amp;"A"</f>
        <v>20A</v>
      </c>
      <c r="C24" s="341">
        <v>20</v>
      </c>
      <c r="D24" s="1024"/>
      <c r="E24" s="1024"/>
      <c r="F24" s="1024"/>
      <c r="G24" s="1024"/>
      <c r="H24" s="1025"/>
      <c r="I24" s="1025"/>
      <c r="J24" s="1025"/>
      <c r="K24" s="1025"/>
      <c r="L24" s="1026"/>
      <c r="M24" s="1026"/>
      <c r="N24" s="1026"/>
      <c r="O24" s="1026"/>
      <c r="P24" s="1027" t="s">
        <v>351</v>
      </c>
      <c r="Q24" s="1027" t="s">
        <v>350</v>
      </c>
      <c r="R24" s="1027"/>
      <c r="S24" s="1027"/>
      <c r="T24" s="1028"/>
      <c r="U24" s="1028"/>
      <c r="V24" s="1028"/>
      <c r="W24" s="1028"/>
      <c r="X24" s="1029"/>
      <c r="Y24" s="1029"/>
      <c r="Z24" s="1029"/>
      <c r="AA24" s="1029"/>
      <c r="AB24" s="1030"/>
      <c r="AC24" s="1030"/>
      <c r="AD24" s="1030"/>
      <c r="AE24" s="1030"/>
      <c r="AF24" s="1031"/>
      <c r="AG24" s="1031"/>
      <c r="AH24" s="1031"/>
      <c r="AI24" s="1031"/>
      <c r="AJ24" s="1032"/>
      <c r="AK24" s="1032"/>
      <c r="AL24" s="1032"/>
      <c r="AM24" s="1032"/>
      <c r="AN24" s="1047"/>
      <c r="AO24" s="1053" t="s">
        <v>64</v>
      </c>
      <c r="AP24" s="1033" t="s">
        <v>188</v>
      </c>
      <c r="AQ24" s="335" t="str">
        <f>IFERROR(INDEX(Tableau_Affectation_S1,AQ21,AQ22),"")</f>
        <v>Plasticité &amp; endommagement des mét.</v>
      </c>
      <c r="AR24" s="335" t="str">
        <f>IFERROR(INDEX(Tableau_Affectation_S1,AR21,AR22),"")</f>
        <v>Propriétés méc. des métaux</v>
      </c>
      <c r="AS24" s="335" t="str">
        <f>IFERROR(INDEX(Tableau_Affectation_S1,AS21,AS22),"")</f>
        <v/>
      </c>
      <c r="AT24" s="336" t="str">
        <f>IFERROR(INDEX(Tableau_Affectation_S1,AT21,AT22),"")</f>
        <v/>
      </c>
      <c r="AU24" s="336" t="str">
        <f>IFERROR(INDEX(Tableau_Affectation_S1,AU21,AU22),"")</f>
        <v/>
      </c>
      <c r="AV24" s="1034" t="s">
        <v>189</v>
      </c>
      <c r="AW24" s="337" t="str">
        <f>Affectation_S2!AQ24</f>
        <v>Métallurgie des poudres</v>
      </c>
      <c r="AX24" s="337" t="str">
        <f>Affectation_S2!AR24</f>
        <v>Métallurgie des poudres (TP)</v>
      </c>
      <c r="AY24" s="337" t="str">
        <f>Affectation_S2!AS24</f>
        <v>Génie des surfaces</v>
      </c>
      <c r="AZ24" s="337" t="str">
        <f>Affectation_S2!AT24</f>
        <v/>
      </c>
      <c r="BX24" s="452" t="s">
        <v>318</v>
      </c>
    </row>
    <row r="25" spans="1:76" hidden="1">
      <c r="A25" s="1054"/>
      <c r="B25" s="1055"/>
      <c r="C25" s="1055">
        <v>21</v>
      </c>
      <c r="D25" s="313" t="str">
        <f>$B$28&amp;D26</f>
        <v>24A0</v>
      </c>
      <c r="E25" s="313" t="str">
        <f>$B$28&amp;E26</f>
        <v>24A0</v>
      </c>
      <c r="F25" s="313" t="str">
        <f t="shared" ref="F25:AM25" si="11">$B$28&amp;F26</f>
        <v>24A0</v>
      </c>
      <c r="G25" s="313" t="str">
        <f t="shared" si="11"/>
        <v>24A0</v>
      </c>
      <c r="H25" s="314" t="str">
        <f t="shared" si="11"/>
        <v>24A0</v>
      </c>
      <c r="I25" s="314" t="str">
        <f t="shared" si="11"/>
        <v>24A0</v>
      </c>
      <c r="J25" s="314" t="str">
        <f t="shared" si="11"/>
        <v>24A0</v>
      </c>
      <c r="K25" s="314" t="str">
        <f t="shared" si="11"/>
        <v>24A0</v>
      </c>
      <c r="L25" s="315" t="str">
        <f t="shared" si="11"/>
        <v>24A0</v>
      </c>
      <c r="M25" s="315" t="str">
        <f t="shared" si="11"/>
        <v>24A0</v>
      </c>
      <c r="N25" s="315" t="str">
        <f t="shared" si="11"/>
        <v>24A0</v>
      </c>
      <c r="O25" s="315" t="str">
        <f t="shared" si="11"/>
        <v>24A0</v>
      </c>
      <c r="P25" s="316" t="str">
        <f t="shared" si="11"/>
        <v>24A0</v>
      </c>
      <c r="Q25" s="316" t="str">
        <f t="shared" si="11"/>
        <v>24A0</v>
      </c>
      <c r="R25" s="316" t="str">
        <f t="shared" si="11"/>
        <v>24A0</v>
      </c>
      <c r="S25" s="316" t="str">
        <f t="shared" si="11"/>
        <v>24A0</v>
      </c>
      <c r="T25" s="317" t="str">
        <f t="shared" si="11"/>
        <v>24A0</v>
      </c>
      <c r="U25" s="317" t="str">
        <f t="shared" si="11"/>
        <v>24A0</v>
      </c>
      <c r="V25" s="317" t="str">
        <f t="shared" si="11"/>
        <v>24A0</v>
      </c>
      <c r="W25" s="317" t="str">
        <f t="shared" si="11"/>
        <v>24A0</v>
      </c>
      <c r="X25" s="318" t="str">
        <f t="shared" si="11"/>
        <v>24A0</v>
      </c>
      <c r="Y25" s="318" t="str">
        <f t="shared" si="11"/>
        <v>24A0</v>
      </c>
      <c r="Z25" s="318" t="str">
        <f t="shared" si="11"/>
        <v>24A0</v>
      </c>
      <c r="AA25" s="318" t="str">
        <f t="shared" si="11"/>
        <v>24A0</v>
      </c>
      <c r="AB25" s="319" t="str">
        <f t="shared" si="11"/>
        <v>24A0</v>
      </c>
      <c r="AC25" s="319" t="str">
        <f t="shared" si="11"/>
        <v>24A0</v>
      </c>
      <c r="AD25" s="319" t="str">
        <f t="shared" si="11"/>
        <v>24A0</v>
      </c>
      <c r="AE25" s="319" t="str">
        <f t="shared" si="11"/>
        <v>24A0</v>
      </c>
      <c r="AF25" s="320" t="str">
        <f t="shared" si="11"/>
        <v>24A0</v>
      </c>
      <c r="AG25" s="320" t="str">
        <f t="shared" si="11"/>
        <v>24A0</v>
      </c>
      <c r="AH25" s="320" t="str">
        <f t="shared" si="11"/>
        <v>24A0</v>
      </c>
      <c r="AI25" s="320" t="str">
        <f t="shared" si="11"/>
        <v>24A0</v>
      </c>
      <c r="AJ25" s="321" t="str">
        <f t="shared" si="11"/>
        <v>24A0</v>
      </c>
      <c r="AK25" s="321" t="str">
        <f t="shared" si="11"/>
        <v>24A0</v>
      </c>
      <c r="AL25" s="321" t="str">
        <f t="shared" si="11"/>
        <v>24A0</v>
      </c>
      <c r="AM25" s="321" t="str">
        <f t="shared" si="11"/>
        <v>24A0</v>
      </c>
      <c r="AN25" s="1047"/>
      <c r="AO25" s="1054"/>
      <c r="AP25" s="1017"/>
      <c r="AQ25" s="345">
        <v>24</v>
      </c>
      <c r="AR25" s="345">
        <v>24</v>
      </c>
      <c r="AS25" s="345">
        <v>24</v>
      </c>
      <c r="AT25" s="345">
        <v>24</v>
      </c>
      <c r="AU25" s="333">
        <v>24</v>
      </c>
      <c r="AV25" s="1018"/>
      <c r="AW25" s="1018"/>
      <c r="AX25" s="1018"/>
      <c r="AY25" s="1018"/>
      <c r="AZ25" s="1018"/>
      <c r="BX25" s="452" t="s">
        <v>318</v>
      </c>
    </row>
    <row r="26" spans="1:76" hidden="1">
      <c r="A26" s="1056"/>
      <c r="B26" s="1057"/>
      <c r="C26" s="1057">
        <v>22</v>
      </c>
      <c r="D26" s="323">
        <f>D27</f>
        <v>0</v>
      </c>
      <c r="E26" s="323">
        <f>IF(E27=1,SUM($D$27:E27),0)</f>
        <v>0</v>
      </c>
      <c r="F26" s="323">
        <f>IF(F27=1,SUM($D$27:F27),0)</f>
        <v>0</v>
      </c>
      <c r="G26" s="323">
        <f>IF(G27=1,SUM($D$27:G27),0)</f>
        <v>0</v>
      </c>
      <c r="H26" s="324">
        <f>IF(H27=1,SUM($D$27:H27),0)</f>
        <v>0</v>
      </c>
      <c r="I26" s="324">
        <f>IF(I27=1,SUM($D$27:I27),0)</f>
        <v>0</v>
      </c>
      <c r="J26" s="324">
        <f>IF(J27=1,SUM($D$27:J27),0)</f>
        <v>0</v>
      </c>
      <c r="K26" s="324">
        <f>IF(K27=1,SUM($D$27:K27),0)</f>
        <v>0</v>
      </c>
      <c r="L26" s="325">
        <f>IF(L27=1,SUM($D$27:L27),0)</f>
        <v>0</v>
      </c>
      <c r="M26" s="325">
        <f>IF(M27=1,SUM($D$27:M27),0)</f>
        <v>0</v>
      </c>
      <c r="N26" s="325">
        <f>IF(N27=1,SUM($D$27:N27),0)</f>
        <v>0</v>
      </c>
      <c r="O26" s="325">
        <f>IF(O27=1,SUM($D$27:O27),0)</f>
        <v>0</v>
      </c>
      <c r="P26" s="326">
        <f>IF(P27=1,SUM($D$27:P27),0)</f>
        <v>0</v>
      </c>
      <c r="Q26" s="326">
        <f>IF(Q27=1,SUM($D$27:Q27),0)</f>
        <v>0</v>
      </c>
      <c r="R26" s="326">
        <f>IF(R27=1,SUM($D$27:R27),0)</f>
        <v>0</v>
      </c>
      <c r="S26" s="326">
        <f>IF(S27=1,SUM($D$27:S27),0)</f>
        <v>0</v>
      </c>
      <c r="T26" s="327">
        <f>IF(T27=1,SUM($D$27:T27),0)</f>
        <v>0</v>
      </c>
      <c r="U26" s="327">
        <f>IF(U27=1,SUM($D$27:U27),0)</f>
        <v>0</v>
      </c>
      <c r="V26" s="327">
        <f>IF(V27=1,SUM($D$27:V27),0)</f>
        <v>0</v>
      </c>
      <c r="W26" s="327">
        <f>IF(W27=1,SUM($D$27:W27),0)</f>
        <v>0</v>
      </c>
      <c r="X26" s="328">
        <f>IF(X27=1,SUM($D$27:X27),0)</f>
        <v>0</v>
      </c>
      <c r="Y26" s="328">
        <f>IF(Y27=1,SUM($D$27:Y27),0)</f>
        <v>0</v>
      </c>
      <c r="Z26" s="328">
        <f>IF(Z27=1,SUM($D$27:Z27),0)</f>
        <v>0</v>
      </c>
      <c r="AA26" s="328">
        <f>IF(AA27=1,SUM($D$27:AA27),0)</f>
        <v>0</v>
      </c>
      <c r="AB26" s="329">
        <f>IF(AB27=1,SUM($D$27:AB27),0)</f>
        <v>0</v>
      </c>
      <c r="AC26" s="329">
        <f>IF(AC27=1,SUM($D$27:AC27),0)</f>
        <v>0</v>
      </c>
      <c r="AD26" s="329">
        <f>IF(AD27=1,SUM($D$27:AD27),0)</f>
        <v>0</v>
      </c>
      <c r="AE26" s="329">
        <f>IF(AE27=1,SUM($D$27:AE27),0)</f>
        <v>0</v>
      </c>
      <c r="AF26" s="330">
        <f>IF(AF27=1,SUM($D$27:AF27),0)</f>
        <v>0</v>
      </c>
      <c r="AG26" s="330">
        <f>IF(AG27=1,SUM($D$27:AG27),0)</f>
        <v>0</v>
      </c>
      <c r="AH26" s="330">
        <f>IF(AH27=1,SUM($D$27:AH27),0)</f>
        <v>0</v>
      </c>
      <c r="AI26" s="330">
        <f>IF(AI27=1,SUM($D$27:AI27),0)</f>
        <v>0</v>
      </c>
      <c r="AJ26" s="331">
        <f>IF(AJ27=1,SUM($D$27:AJ27),0)</f>
        <v>0</v>
      </c>
      <c r="AK26" s="331">
        <f>IF(AK27=1,SUM($D$27:AK27),0)</f>
        <v>0</v>
      </c>
      <c r="AL26" s="331">
        <f>IF(AL27=1,SUM($D$27:AL27),0)</f>
        <v>0</v>
      </c>
      <c r="AM26" s="331">
        <f>IF(AM27=1,SUM($D$27:AM27),0)</f>
        <v>0</v>
      </c>
      <c r="AN26" s="1047"/>
      <c r="AO26" s="1056"/>
      <c r="AP26" s="1021"/>
      <c r="AQ26" s="333" t="str">
        <f t="array" ref="AQ26">IF(MIN(IF(Affectation_S1!$A$5:$AM$216=B28&amp;"1",COLUMN(Affectation_S1!$A$5:$AM$216)))&lt;&gt;0,MIN(IF(Affectation_S1!$A$5:$AM$216=B28&amp;"1",COLUMN(Affectation_S1!$A$5:$AM$216))),"")</f>
        <v/>
      </c>
      <c r="AR26" s="333" t="str">
        <f t="array" ref="AR26">IF(MIN(IF(Affectation_S1!$A$5:$AM$216=B28&amp;"2",COLUMN(Affectation_S1!$A$5:$AM$216)))&lt;&gt;0,MIN(IF(Affectation_S1!$A$5:$AM$216=B28&amp;"2",COLUMN(Affectation_S1!$A$5:$AM$216))),"")</f>
        <v/>
      </c>
      <c r="AS26" s="333" t="str">
        <f t="array" ref="AS26">IF(MIN(IF(Affectation_S1!$A$5:$AM$216=B28&amp;"3",COLUMN(Affectation_S1!$A$5:$AM$216)))&lt;&gt;0,MIN(IF(Affectation_S1!$A$5:$AM$216=B28&amp;"3",COLUMN(Affectation_S1!$A$5:$AM$216))),"")</f>
        <v/>
      </c>
      <c r="AT26" s="333" t="str">
        <f t="array" ref="AT26">IF(MIN(IF(Affectation_S1!$A$5:$AM$216=B28&amp;"4",COLUMN(Affectation_S1!$A$5:$AM$216)))&lt;&gt;0,MIN(IF(Affectation_S1!$A$5:$AM$216=B28&amp;"4",COLUMN(Affectation_S1!$A$5:$AM$216))),"")</f>
        <v/>
      </c>
      <c r="AU26" s="333" t="str">
        <f t="array" ref="AU26">IF(MIN(IF(Affectation_S1!$A$5:$AM$216=C28&amp;"5",COLUMN(Affectation_S1!$A$5:$AM$216)))&lt;&gt;0,MIN(IF(Affectation_S1!$A$5:$AM$216=C28&amp;"5",COLUMN(Affectation_S1!$A$5:$AM$216))),"")</f>
        <v/>
      </c>
      <c r="AV26" s="1018"/>
      <c r="AW26" s="1018"/>
      <c r="AX26" s="1018"/>
      <c r="AY26" s="1018"/>
      <c r="AZ26" s="1018"/>
      <c r="BX26" s="452" t="s">
        <v>318</v>
      </c>
    </row>
    <row r="27" spans="1:76" hidden="1">
      <c r="A27" s="1056"/>
      <c r="B27" s="1057"/>
      <c r="C27" s="1057">
        <v>23</v>
      </c>
      <c r="D27" s="323">
        <f>IF(D28&lt;&gt;"",1,0)</f>
        <v>0</v>
      </c>
      <c r="E27" s="323">
        <f>IF(E28&lt;&gt;"",1,0)</f>
        <v>0</v>
      </c>
      <c r="F27" s="323">
        <f t="shared" ref="F27:AM27" si="12">IF(F28&lt;&gt;"",1,0)</f>
        <v>0</v>
      </c>
      <c r="G27" s="323">
        <f t="shared" si="12"/>
        <v>0</v>
      </c>
      <c r="H27" s="324">
        <f t="shared" si="12"/>
        <v>0</v>
      </c>
      <c r="I27" s="324">
        <f t="shared" si="12"/>
        <v>0</v>
      </c>
      <c r="J27" s="324">
        <f t="shared" si="12"/>
        <v>0</v>
      </c>
      <c r="K27" s="324">
        <f t="shared" si="12"/>
        <v>0</v>
      </c>
      <c r="L27" s="325">
        <f t="shared" si="12"/>
        <v>0</v>
      </c>
      <c r="M27" s="325">
        <f t="shared" si="12"/>
        <v>0</v>
      </c>
      <c r="N27" s="325">
        <f t="shared" si="12"/>
        <v>0</v>
      </c>
      <c r="O27" s="325">
        <f t="shared" si="12"/>
        <v>0</v>
      </c>
      <c r="P27" s="326">
        <f t="shared" si="12"/>
        <v>0</v>
      </c>
      <c r="Q27" s="326">
        <f t="shared" si="12"/>
        <v>0</v>
      </c>
      <c r="R27" s="326">
        <f t="shared" si="12"/>
        <v>0</v>
      </c>
      <c r="S27" s="326">
        <f t="shared" si="12"/>
        <v>0</v>
      </c>
      <c r="T27" s="327">
        <f t="shared" si="12"/>
        <v>0</v>
      </c>
      <c r="U27" s="327">
        <f t="shared" si="12"/>
        <v>0</v>
      </c>
      <c r="V27" s="327">
        <f t="shared" si="12"/>
        <v>0</v>
      </c>
      <c r="W27" s="327">
        <f t="shared" si="12"/>
        <v>0</v>
      </c>
      <c r="X27" s="328">
        <f t="shared" si="12"/>
        <v>0</v>
      </c>
      <c r="Y27" s="328">
        <f t="shared" si="12"/>
        <v>0</v>
      </c>
      <c r="Z27" s="328">
        <f t="shared" si="12"/>
        <v>0</v>
      </c>
      <c r="AA27" s="328">
        <f t="shared" si="12"/>
        <v>0</v>
      </c>
      <c r="AB27" s="329">
        <f t="shared" si="12"/>
        <v>0</v>
      </c>
      <c r="AC27" s="329">
        <f t="shared" si="12"/>
        <v>0</v>
      </c>
      <c r="AD27" s="329">
        <f t="shared" si="12"/>
        <v>0</v>
      </c>
      <c r="AE27" s="329">
        <f t="shared" si="12"/>
        <v>0</v>
      </c>
      <c r="AF27" s="330">
        <f t="shared" si="12"/>
        <v>0</v>
      </c>
      <c r="AG27" s="330">
        <f t="shared" si="12"/>
        <v>0</v>
      </c>
      <c r="AH27" s="330">
        <f t="shared" si="12"/>
        <v>0</v>
      </c>
      <c r="AI27" s="330">
        <f t="shared" si="12"/>
        <v>0</v>
      </c>
      <c r="AJ27" s="331">
        <f t="shared" si="12"/>
        <v>0</v>
      </c>
      <c r="AK27" s="331">
        <f t="shared" si="12"/>
        <v>0</v>
      </c>
      <c r="AL27" s="331">
        <f t="shared" si="12"/>
        <v>0</v>
      </c>
      <c r="AM27" s="331">
        <f t="shared" si="12"/>
        <v>0</v>
      </c>
      <c r="AN27" s="1047"/>
      <c r="AO27" s="1056"/>
      <c r="AP27" s="1021"/>
      <c r="AQ27" s="333"/>
      <c r="AR27" s="333"/>
      <c r="AS27" s="333"/>
      <c r="AT27" s="1022"/>
      <c r="AU27" s="333"/>
      <c r="AV27" s="1018"/>
      <c r="AW27" s="1018"/>
      <c r="AX27" s="1018"/>
      <c r="AY27" s="1018"/>
      <c r="AZ27" s="1018"/>
      <c r="BX27" s="452" t="s">
        <v>318</v>
      </c>
    </row>
    <row r="28" spans="1:76" ht="16.5" thickBot="1">
      <c r="A28" s="1058" t="s">
        <v>67</v>
      </c>
      <c r="B28" s="342" t="str">
        <f t="shared" ref="B28" si="13">C28&amp;"A"</f>
        <v>24A</v>
      </c>
      <c r="C28" s="342">
        <v>24</v>
      </c>
      <c r="D28" s="1024"/>
      <c r="E28" s="1024"/>
      <c r="F28" s="1024"/>
      <c r="G28" s="1024"/>
      <c r="H28" s="1025"/>
      <c r="I28" s="1025"/>
      <c r="J28" s="1025"/>
      <c r="K28" s="1025"/>
      <c r="L28" s="1026"/>
      <c r="M28" s="1026"/>
      <c r="N28" s="1026"/>
      <c r="O28" s="1026"/>
      <c r="P28" s="1027"/>
      <c r="Q28" s="1027"/>
      <c r="R28" s="1027"/>
      <c r="S28" s="1027"/>
      <c r="T28" s="1028"/>
      <c r="U28" s="1028"/>
      <c r="V28" s="1028"/>
      <c r="W28" s="1028"/>
      <c r="X28" s="1029"/>
      <c r="Y28" s="1029"/>
      <c r="Z28" s="1029"/>
      <c r="AA28" s="1029"/>
      <c r="AB28" s="1030"/>
      <c r="AC28" s="1030"/>
      <c r="AD28" s="1030"/>
      <c r="AE28" s="1030"/>
      <c r="AF28" s="1031"/>
      <c r="AG28" s="1031"/>
      <c r="AH28" s="1031"/>
      <c r="AI28" s="1031"/>
      <c r="AJ28" s="1032"/>
      <c r="AK28" s="1032"/>
      <c r="AL28" s="1032"/>
      <c r="AM28" s="1032"/>
      <c r="AN28" s="1047"/>
      <c r="AO28" s="1058" t="s">
        <v>67</v>
      </c>
      <c r="AP28" s="1033" t="s">
        <v>188</v>
      </c>
      <c r="AQ28" s="335" t="str">
        <f>IFERROR(INDEX(Tableau_Affectation_S1,AQ25,AQ26),"")</f>
        <v/>
      </c>
      <c r="AR28" s="335" t="str">
        <f>IFERROR(INDEX(Tableau_Affectation_S1,AR25,AR26),"")</f>
        <v/>
      </c>
      <c r="AS28" s="335" t="str">
        <f>IFERROR(INDEX(Tableau_Affectation_S1,AS25,AS26),"")</f>
        <v/>
      </c>
      <c r="AT28" s="336" t="str">
        <f>IFERROR(INDEX(Tableau_Affectation_S1,AT25,AT26),"")</f>
        <v/>
      </c>
      <c r="AU28" s="336" t="str">
        <f>IFERROR(INDEX(Tableau_Affectation_S1,AU25,AU26),"")</f>
        <v/>
      </c>
      <c r="AV28" s="1034" t="s">
        <v>189</v>
      </c>
      <c r="AW28" s="337" t="str">
        <f>Affectation_S2!AQ28</f>
        <v/>
      </c>
      <c r="AX28" s="337" t="str">
        <f>Affectation_S2!AR28</f>
        <v/>
      </c>
      <c r="AY28" s="337" t="str">
        <f>Affectation_S2!AS28</f>
        <v/>
      </c>
      <c r="AZ28" s="337" t="str">
        <f>Affectation_S2!AT28</f>
        <v/>
      </c>
      <c r="BX28" s="452" t="s">
        <v>318</v>
      </c>
    </row>
    <row r="29" spans="1:76" hidden="1">
      <c r="A29" s="1059"/>
      <c r="B29" s="1060"/>
      <c r="C29" s="1060">
        <v>25</v>
      </c>
      <c r="D29" s="313" t="str">
        <f>$B$32&amp;D30</f>
        <v>28A0</v>
      </c>
      <c r="E29" s="313" t="str">
        <f>$B$32&amp;E30</f>
        <v>28A0</v>
      </c>
      <c r="F29" s="313" t="str">
        <f t="shared" ref="F29:AM29" si="14">$B$32&amp;F30</f>
        <v>28A0</v>
      </c>
      <c r="G29" s="313" t="str">
        <f t="shared" si="14"/>
        <v>28A0</v>
      </c>
      <c r="H29" s="314" t="str">
        <f t="shared" si="14"/>
        <v>28A0</v>
      </c>
      <c r="I29" s="314" t="str">
        <f t="shared" si="14"/>
        <v>28A1</v>
      </c>
      <c r="J29" s="314" t="str">
        <f t="shared" si="14"/>
        <v>28A0</v>
      </c>
      <c r="K29" s="314" t="str">
        <f t="shared" si="14"/>
        <v>28A0</v>
      </c>
      <c r="L29" s="315" t="str">
        <f t="shared" si="14"/>
        <v>28A0</v>
      </c>
      <c r="M29" s="315" t="str">
        <f t="shared" si="14"/>
        <v>28A0</v>
      </c>
      <c r="N29" s="315" t="str">
        <f t="shared" si="14"/>
        <v>28A0</v>
      </c>
      <c r="O29" s="315" t="str">
        <f t="shared" si="14"/>
        <v>28A0</v>
      </c>
      <c r="P29" s="316" t="str">
        <f t="shared" si="14"/>
        <v>28A0</v>
      </c>
      <c r="Q29" s="316" t="str">
        <f t="shared" si="14"/>
        <v>28A0</v>
      </c>
      <c r="R29" s="316" t="str">
        <f t="shared" si="14"/>
        <v>28A0</v>
      </c>
      <c r="S29" s="316" t="str">
        <f t="shared" si="14"/>
        <v>28A0</v>
      </c>
      <c r="T29" s="317" t="str">
        <f t="shared" si="14"/>
        <v>28A0</v>
      </c>
      <c r="U29" s="317" t="str">
        <f t="shared" si="14"/>
        <v>28A0</v>
      </c>
      <c r="V29" s="317" t="str">
        <f t="shared" si="14"/>
        <v>28A0</v>
      </c>
      <c r="W29" s="317" t="str">
        <f t="shared" si="14"/>
        <v>28A0</v>
      </c>
      <c r="X29" s="318" t="str">
        <f t="shared" si="14"/>
        <v>28A0</v>
      </c>
      <c r="Y29" s="318" t="str">
        <f t="shared" si="14"/>
        <v>28A0</v>
      </c>
      <c r="Z29" s="318" t="str">
        <f t="shared" si="14"/>
        <v>28A0</v>
      </c>
      <c r="AA29" s="318" t="str">
        <f t="shared" si="14"/>
        <v>28A0</v>
      </c>
      <c r="AB29" s="319" t="str">
        <f t="shared" si="14"/>
        <v>28A0</v>
      </c>
      <c r="AC29" s="319" t="str">
        <f t="shared" si="14"/>
        <v>28A0</v>
      </c>
      <c r="AD29" s="319" t="str">
        <f t="shared" si="14"/>
        <v>28A0</v>
      </c>
      <c r="AE29" s="319" t="str">
        <f t="shared" si="14"/>
        <v>28A0</v>
      </c>
      <c r="AF29" s="320" t="str">
        <f t="shared" si="14"/>
        <v>28A2</v>
      </c>
      <c r="AG29" s="320" t="str">
        <f t="shared" si="14"/>
        <v>28A0</v>
      </c>
      <c r="AH29" s="320" t="str">
        <f t="shared" si="14"/>
        <v>28A0</v>
      </c>
      <c r="AI29" s="320" t="str">
        <f t="shared" si="14"/>
        <v>28A0</v>
      </c>
      <c r="AJ29" s="321" t="str">
        <f t="shared" si="14"/>
        <v>28A0</v>
      </c>
      <c r="AK29" s="321" t="str">
        <f t="shared" si="14"/>
        <v>28A0</v>
      </c>
      <c r="AL29" s="321" t="str">
        <f t="shared" si="14"/>
        <v>28A0</v>
      </c>
      <c r="AM29" s="321" t="str">
        <f t="shared" si="14"/>
        <v>28A0</v>
      </c>
      <c r="AN29" s="1047"/>
      <c r="AO29" s="1059"/>
      <c r="AP29" s="1017"/>
      <c r="AQ29" s="345">
        <v>28</v>
      </c>
      <c r="AR29" s="345">
        <v>28</v>
      </c>
      <c r="AS29" s="345">
        <v>28</v>
      </c>
      <c r="AT29" s="345">
        <v>28</v>
      </c>
      <c r="AU29" s="345">
        <v>28</v>
      </c>
      <c r="AV29" s="1018"/>
      <c r="AW29" s="1018"/>
      <c r="AX29" s="1018"/>
      <c r="AY29" s="1018"/>
      <c r="AZ29" s="1018"/>
      <c r="BX29" s="452" t="s">
        <v>318</v>
      </c>
    </row>
    <row r="30" spans="1:76" hidden="1">
      <c r="A30" s="1061"/>
      <c r="B30" s="1062"/>
      <c r="C30" s="1062">
        <v>26</v>
      </c>
      <c r="D30" s="323">
        <f>D31</f>
        <v>0</v>
      </c>
      <c r="E30" s="323">
        <f>IF(E31=1,SUM($D$31:E31),0)</f>
        <v>0</v>
      </c>
      <c r="F30" s="323">
        <f>IF(F31=1,SUM($D$31:F31),0)</f>
        <v>0</v>
      </c>
      <c r="G30" s="323">
        <f>IF(G31=1,SUM($D$31:G31),0)</f>
        <v>0</v>
      </c>
      <c r="H30" s="323">
        <f>IF(H31=1,SUM($D$31:H31),0)</f>
        <v>0</v>
      </c>
      <c r="I30" s="323">
        <f>IF(I31=1,SUM($D$31:I31),0)</f>
        <v>1</v>
      </c>
      <c r="J30" s="323">
        <f>IF(J31=1,SUM($D$31:J31),0)</f>
        <v>0</v>
      </c>
      <c r="K30" s="323">
        <f>IF(K31=1,SUM($D$31:K31),0)</f>
        <v>0</v>
      </c>
      <c r="L30" s="323">
        <f>IF(L31=1,SUM($D$31:L31),0)</f>
        <v>0</v>
      </c>
      <c r="M30" s="323">
        <f>IF(M31=1,SUM($D$31:M31),0)</f>
        <v>0</v>
      </c>
      <c r="N30" s="323">
        <f>IF(N31=1,SUM($D$31:N31),0)</f>
        <v>0</v>
      </c>
      <c r="O30" s="323">
        <f>IF(O31=1,SUM($D$31:O31),0)</f>
        <v>0</v>
      </c>
      <c r="P30" s="323">
        <f>IF(P31=1,SUM($D$31:P31),0)</f>
        <v>0</v>
      </c>
      <c r="Q30" s="323">
        <f>IF(Q31=1,SUM($D$31:Q31),0)</f>
        <v>0</v>
      </c>
      <c r="R30" s="323">
        <f>IF(R31=1,SUM($D$31:R31),0)</f>
        <v>0</v>
      </c>
      <c r="S30" s="323">
        <f>IF(S31=1,SUM($D$31:S31),0)</f>
        <v>0</v>
      </c>
      <c r="T30" s="323">
        <f>IF(T31=1,SUM($D$31:T31),0)</f>
        <v>0</v>
      </c>
      <c r="U30" s="323">
        <f>IF(U31=1,SUM($D$31:U31),0)</f>
        <v>0</v>
      </c>
      <c r="V30" s="323">
        <f>IF(V31=1,SUM($D$31:V31),0)</f>
        <v>0</v>
      </c>
      <c r="W30" s="323">
        <f>IF(W31=1,SUM($D$31:W31),0)</f>
        <v>0</v>
      </c>
      <c r="X30" s="323">
        <f>IF(X31=1,SUM($D$31:X31),0)</f>
        <v>0</v>
      </c>
      <c r="Y30" s="323">
        <f>IF(Y31=1,SUM($D$31:Y31),0)</f>
        <v>0</v>
      </c>
      <c r="Z30" s="323">
        <f>IF(Z31=1,SUM($D$31:Z31),0)</f>
        <v>0</v>
      </c>
      <c r="AA30" s="323">
        <f>IF(AA31=1,SUM($D$31:AA31),0)</f>
        <v>0</v>
      </c>
      <c r="AB30" s="323">
        <f>IF(AB31=1,SUM($D$31:AB31),0)</f>
        <v>0</v>
      </c>
      <c r="AC30" s="323">
        <f>IF(AC31=1,SUM($D$31:AC31),0)</f>
        <v>0</v>
      </c>
      <c r="AD30" s="323">
        <f>IF(AD31=1,SUM($D$31:AD31),0)</f>
        <v>0</v>
      </c>
      <c r="AE30" s="323">
        <f>IF(AE31=1,SUM($D$31:AE31),0)</f>
        <v>0</v>
      </c>
      <c r="AF30" s="323">
        <f>IF(AF31=1,SUM($D$31:AF31),0)</f>
        <v>2</v>
      </c>
      <c r="AG30" s="323">
        <f>IF(AG31=1,SUM($D$31:AG31),0)</f>
        <v>0</v>
      </c>
      <c r="AH30" s="323">
        <f>IF(AH31=1,SUM($D$31:AH31),0)</f>
        <v>0</v>
      </c>
      <c r="AI30" s="323">
        <f>IF(AI31=1,SUM($D$31:AI31),0)</f>
        <v>0</v>
      </c>
      <c r="AJ30" s="323">
        <f>IF(AJ31=1,SUM($D$31:AJ31),0)</f>
        <v>0</v>
      </c>
      <c r="AK30" s="323">
        <f>IF(AK31=1,SUM($D$31:AK31),0)</f>
        <v>0</v>
      </c>
      <c r="AL30" s="323">
        <f>IF(AL31=1,SUM($D$31:AL31),0)</f>
        <v>0</v>
      </c>
      <c r="AM30" s="323">
        <f>IF(AM31=1,SUM($D$31:AM31),0)</f>
        <v>0</v>
      </c>
      <c r="AN30" s="1047"/>
      <c r="AO30" s="1061"/>
      <c r="AP30" s="1021"/>
      <c r="AQ30" s="333">
        <f t="array" ref="AQ30">IF(MIN(IF(Affectation_S1!$A$5:$AM$216=B32&amp;"1",COLUMN(Affectation_S1!$A$5:$AM$216)))&lt;&gt;0,MIN(IF(Affectation_S1!$A$5:$AM$216=B32&amp;"1",COLUMN(Affectation_S1!$A$5:$AM$216))),"")</f>
        <v>9</v>
      </c>
      <c r="AR30" s="333">
        <f t="array" ref="AR30">IF(MIN(IF(Affectation_S1!$A$5:$AM$216=B32&amp;"2",COLUMN(Affectation_S1!$A$5:$AM$216)))&lt;&gt;0,MIN(IF(Affectation_S1!$A$5:$AM$216=B32&amp;"2",COLUMN(Affectation_S1!$A$5:$AM$216))),"")</f>
        <v>32</v>
      </c>
      <c r="AS30" s="333" t="str">
        <f t="array" ref="AS30">IF(MIN(IF(Affectation_S1!$A$5:$AM$216=B32&amp;"3",COLUMN(Affectation_S1!$A$5:$AM$216)))&lt;&gt;0,MIN(IF(Affectation_S1!$A$5:$AM$216=B32&amp;"3",COLUMN(Affectation_S1!$A$5:$AM$216))),"")</f>
        <v/>
      </c>
      <c r="AT30" s="333" t="str">
        <f t="array" ref="AT30">IF(MIN(IF(Affectation_S1!$A$5:$AM$216=B32&amp;"4",COLUMN(Affectation_S1!$A$5:$AM$216)))&lt;&gt;0,MIN(IF(Affectation_S1!$A$5:$AM$216=B32&amp;"4",COLUMN(Affectation_S1!$A$5:$AM$216))),"")</f>
        <v/>
      </c>
      <c r="AU30" s="333" t="str">
        <f t="array" ref="AU30">IF(MIN(IF(Affectation_S1!$A$5:$AM$216=C32&amp;"5",COLUMN(Affectation_S1!$A$5:$AM$216)))&lt;&gt;0,MIN(IF(Affectation_S1!$A$5:$AM$216=C32&amp;"5",COLUMN(Affectation_S1!$A$5:$AM$216))),"")</f>
        <v/>
      </c>
      <c r="AV30" s="1018"/>
      <c r="AW30" s="1018"/>
      <c r="AX30" s="1018"/>
      <c r="AY30" s="1018"/>
      <c r="AZ30" s="1018"/>
      <c r="BX30" s="452" t="s">
        <v>318</v>
      </c>
    </row>
    <row r="31" spans="1:76" hidden="1">
      <c r="A31" s="1061"/>
      <c r="B31" s="1062"/>
      <c r="C31" s="1062">
        <v>27</v>
      </c>
      <c r="D31" s="323">
        <f>IF(D32&lt;&gt;"",1,0)</f>
        <v>0</v>
      </c>
      <c r="E31" s="323">
        <f>IF(E32&lt;&gt;"",1,0)</f>
        <v>0</v>
      </c>
      <c r="F31" s="323">
        <f t="shared" ref="F31:AM31" si="15">IF(F32&lt;&gt;"",1,0)</f>
        <v>0</v>
      </c>
      <c r="G31" s="323">
        <f t="shared" si="15"/>
        <v>0</v>
      </c>
      <c r="H31" s="323">
        <f t="shared" si="15"/>
        <v>0</v>
      </c>
      <c r="I31" s="323">
        <f t="shared" si="15"/>
        <v>1</v>
      </c>
      <c r="J31" s="323">
        <f t="shared" si="15"/>
        <v>0</v>
      </c>
      <c r="K31" s="323">
        <f t="shared" si="15"/>
        <v>0</v>
      </c>
      <c r="L31" s="323">
        <f t="shared" si="15"/>
        <v>0</v>
      </c>
      <c r="M31" s="323">
        <f t="shared" si="15"/>
        <v>0</v>
      </c>
      <c r="N31" s="323">
        <f t="shared" si="15"/>
        <v>0</v>
      </c>
      <c r="O31" s="323">
        <f t="shared" si="15"/>
        <v>0</v>
      </c>
      <c r="P31" s="323">
        <f t="shared" si="15"/>
        <v>0</v>
      </c>
      <c r="Q31" s="323">
        <f t="shared" si="15"/>
        <v>0</v>
      </c>
      <c r="R31" s="323">
        <f t="shared" si="15"/>
        <v>0</v>
      </c>
      <c r="S31" s="323">
        <f t="shared" si="15"/>
        <v>0</v>
      </c>
      <c r="T31" s="323">
        <f t="shared" si="15"/>
        <v>0</v>
      </c>
      <c r="U31" s="323">
        <f t="shared" si="15"/>
        <v>0</v>
      </c>
      <c r="V31" s="323">
        <f t="shared" si="15"/>
        <v>0</v>
      </c>
      <c r="W31" s="323">
        <f t="shared" si="15"/>
        <v>0</v>
      </c>
      <c r="X31" s="323">
        <f t="shared" si="15"/>
        <v>0</v>
      </c>
      <c r="Y31" s="323">
        <f t="shared" si="15"/>
        <v>0</v>
      </c>
      <c r="Z31" s="323">
        <f t="shared" si="15"/>
        <v>0</v>
      </c>
      <c r="AA31" s="323">
        <f t="shared" si="15"/>
        <v>0</v>
      </c>
      <c r="AB31" s="323">
        <f t="shared" si="15"/>
        <v>0</v>
      </c>
      <c r="AC31" s="323">
        <f t="shared" si="15"/>
        <v>0</v>
      </c>
      <c r="AD31" s="323">
        <f t="shared" si="15"/>
        <v>0</v>
      </c>
      <c r="AE31" s="323">
        <f t="shared" si="15"/>
        <v>0</v>
      </c>
      <c r="AF31" s="323">
        <f t="shared" si="15"/>
        <v>1</v>
      </c>
      <c r="AG31" s="323">
        <f t="shared" si="15"/>
        <v>0</v>
      </c>
      <c r="AH31" s="323">
        <f t="shared" si="15"/>
        <v>0</v>
      </c>
      <c r="AI31" s="323">
        <f t="shared" si="15"/>
        <v>0</v>
      </c>
      <c r="AJ31" s="323">
        <f t="shared" si="15"/>
        <v>0</v>
      </c>
      <c r="AK31" s="323">
        <f t="shared" si="15"/>
        <v>0</v>
      </c>
      <c r="AL31" s="323">
        <f t="shared" si="15"/>
        <v>0</v>
      </c>
      <c r="AM31" s="323">
        <f t="shared" si="15"/>
        <v>0</v>
      </c>
      <c r="AN31" s="1047"/>
      <c r="AO31" s="1061"/>
      <c r="AP31" s="1021"/>
      <c r="AQ31" s="333"/>
      <c r="AR31" s="333"/>
      <c r="AS31" s="333"/>
      <c r="AT31" s="1022"/>
      <c r="AU31" s="1022"/>
      <c r="AV31" s="1018"/>
      <c r="AW31" s="1018"/>
      <c r="AX31" s="1018"/>
      <c r="AY31" s="1018"/>
      <c r="AZ31" s="1018"/>
      <c r="BX31" s="452" t="s">
        <v>318</v>
      </c>
    </row>
    <row r="32" spans="1:76" ht="16.5" thickBot="1">
      <c r="A32" s="1063" t="s">
        <v>38</v>
      </c>
      <c r="B32" s="343" t="str">
        <f t="shared" ref="B32" si="16">C32&amp;"A"</f>
        <v>28A</v>
      </c>
      <c r="C32" s="343">
        <v>28</v>
      </c>
      <c r="D32" s="1024"/>
      <c r="E32" s="1024"/>
      <c r="F32" s="1024"/>
      <c r="G32" s="1024"/>
      <c r="H32" s="1025"/>
      <c r="I32" s="1025" t="s">
        <v>215</v>
      </c>
      <c r="J32" s="1025"/>
      <c r="K32" s="1025"/>
      <c r="L32" s="1026"/>
      <c r="M32" s="1026"/>
      <c r="N32" s="1026"/>
      <c r="O32" s="1026"/>
      <c r="P32" s="1027"/>
      <c r="Q32" s="1027"/>
      <c r="R32" s="1027"/>
      <c r="S32" s="1027"/>
      <c r="T32" s="1028"/>
      <c r="U32" s="1028"/>
      <c r="V32" s="1028"/>
      <c r="W32" s="1028"/>
      <c r="X32" s="1029"/>
      <c r="Y32" s="1029"/>
      <c r="Z32" s="1029"/>
      <c r="AA32" s="1029"/>
      <c r="AB32" s="1030"/>
      <c r="AC32" s="1030"/>
      <c r="AD32" s="1030"/>
      <c r="AE32" s="1030"/>
      <c r="AF32" s="1031" t="s">
        <v>279</v>
      </c>
      <c r="AG32" s="1031"/>
      <c r="AH32" s="1031"/>
      <c r="AI32" s="1031"/>
      <c r="AJ32" s="1032"/>
      <c r="AK32" s="1032"/>
      <c r="AL32" s="1032"/>
      <c r="AM32" s="1032"/>
      <c r="AN32" s="1047"/>
      <c r="AO32" s="1063" t="s">
        <v>38</v>
      </c>
      <c r="AP32" s="1033" t="s">
        <v>188</v>
      </c>
      <c r="AQ32" s="335" t="str">
        <f>IFERROR(INDEX(Tableau_Affectation_S1,AQ29,AQ30),"")</f>
        <v>Dessin Industriel</v>
      </c>
      <c r="AR32" s="335" t="str">
        <f>IFERROR(INDEX(Tableau_Affectation_S1,AR29,AR30),"")</f>
        <v>Bureau des Méthodes</v>
      </c>
      <c r="AS32" s="335" t="str">
        <f>IFERROR(INDEX(Tableau_Affectation_S1,AS29,AS30),"")</f>
        <v/>
      </c>
      <c r="AT32" s="336" t="str">
        <f>IFERROR(INDEX(Tableau_Affectation_S1,AT29,AT30),"")</f>
        <v/>
      </c>
      <c r="AU32" s="336" t="str">
        <f>IFERROR(INDEX(Tableau_Affectation_S1,AU29,AU30),"")</f>
        <v/>
      </c>
      <c r="AV32" s="1034" t="s">
        <v>189</v>
      </c>
      <c r="AW32" s="337" t="str">
        <f>Affectation_S2!AQ32</f>
        <v>Construction Mécanique2</v>
      </c>
      <c r="AX32" s="337" t="str">
        <f>Affectation_S2!AR32</f>
        <v/>
      </c>
      <c r="AY32" s="337" t="str">
        <f>Affectation_S2!AS32</f>
        <v/>
      </c>
      <c r="AZ32" s="337" t="str">
        <f>Affectation_S2!AT32</f>
        <v/>
      </c>
      <c r="BX32" s="452" t="s">
        <v>318</v>
      </c>
    </row>
    <row r="33" spans="1:76" hidden="1">
      <c r="A33" s="1064"/>
      <c r="B33" s="1065"/>
      <c r="C33" s="1065">
        <v>29</v>
      </c>
      <c r="D33" s="313" t="str">
        <f>$B$36&amp;D34</f>
        <v>32A1</v>
      </c>
      <c r="E33" s="313" t="str">
        <f>$B$36&amp;E34</f>
        <v>32A0</v>
      </c>
      <c r="F33" s="313" t="str">
        <f>$B$36&amp;F34</f>
        <v>32A0</v>
      </c>
      <c r="G33" s="313" t="str">
        <f t="shared" ref="G33:AM33" si="17">$B$36&amp;G34</f>
        <v>32A0</v>
      </c>
      <c r="H33" s="314" t="str">
        <f t="shared" si="17"/>
        <v>32A0</v>
      </c>
      <c r="I33" s="314" t="str">
        <f t="shared" si="17"/>
        <v>32A0</v>
      </c>
      <c r="J33" s="314" t="str">
        <f t="shared" si="17"/>
        <v>32A0</v>
      </c>
      <c r="K33" s="314" t="str">
        <f t="shared" si="17"/>
        <v>32A0</v>
      </c>
      <c r="L33" s="315" t="str">
        <f t="shared" si="17"/>
        <v>32A0</v>
      </c>
      <c r="M33" s="315" t="str">
        <f t="shared" si="17"/>
        <v>32A0</v>
      </c>
      <c r="N33" s="315" t="str">
        <f t="shared" si="17"/>
        <v>32A0</v>
      </c>
      <c r="O33" s="315" t="str">
        <f t="shared" si="17"/>
        <v>32A0</v>
      </c>
      <c r="P33" s="316" t="str">
        <f t="shared" si="17"/>
        <v>32A2</v>
      </c>
      <c r="Q33" s="316" t="str">
        <f t="shared" si="17"/>
        <v>32A3</v>
      </c>
      <c r="R33" s="316" t="str">
        <f t="shared" si="17"/>
        <v>32A4</v>
      </c>
      <c r="S33" s="316" t="str">
        <f t="shared" si="17"/>
        <v>32A0</v>
      </c>
      <c r="T33" s="317" t="str">
        <f t="shared" si="17"/>
        <v>32A0</v>
      </c>
      <c r="U33" s="317" t="str">
        <f t="shared" si="17"/>
        <v>32A0</v>
      </c>
      <c r="V33" s="317" t="str">
        <f t="shared" si="17"/>
        <v>32A0</v>
      </c>
      <c r="W33" s="317" t="str">
        <f t="shared" si="17"/>
        <v>32A0</v>
      </c>
      <c r="X33" s="318" t="str">
        <f t="shared" si="17"/>
        <v>32A0</v>
      </c>
      <c r="Y33" s="318" t="str">
        <f t="shared" si="17"/>
        <v>32A0</v>
      </c>
      <c r="Z33" s="318" t="str">
        <f t="shared" si="17"/>
        <v>32A0</v>
      </c>
      <c r="AA33" s="318" t="str">
        <f t="shared" si="17"/>
        <v>32A0</v>
      </c>
      <c r="AB33" s="319" t="str">
        <f t="shared" si="17"/>
        <v>32A0</v>
      </c>
      <c r="AC33" s="319" t="str">
        <f t="shared" si="17"/>
        <v>32A0</v>
      </c>
      <c r="AD33" s="319" t="str">
        <f t="shared" si="17"/>
        <v>32A0</v>
      </c>
      <c r="AE33" s="319" t="str">
        <f t="shared" si="17"/>
        <v>32A0</v>
      </c>
      <c r="AF33" s="320" t="str">
        <f t="shared" si="17"/>
        <v>32A0</v>
      </c>
      <c r="AG33" s="320" t="str">
        <f t="shared" si="17"/>
        <v>32A0</v>
      </c>
      <c r="AH33" s="320" t="str">
        <f t="shared" si="17"/>
        <v>32A0</v>
      </c>
      <c r="AI33" s="320" t="str">
        <f t="shared" si="17"/>
        <v>32A0</v>
      </c>
      <c r="AJ33" s="321" t="str">
        <f t="shared" si="17"/>
        <v>32A0</v>
      </c>
      <c r="AK33" s="321" t="str">
        <f t="shared" si="17"/>
        <v>32A0</v>
      </c>
      <c r="AL33" s="321" t="str">
        <f t="shared" si="17"/>
        <v>32A0</v>
      </c>
      <c r="AM33" s="321" t="str">
        <f t="shared" si="17"/>
        <v>32A0</v>
      </c>
      <c r="AN33" s="1047"/>
      <c r="AO33" s="1064"/>
      <c r="AP33" s="1017"/>
      <c r="AQ33" s="345">
        <v>32</v>
      </c>
      <c r="AR33" s="345">
        <v>32</v>
      </c>
      <c r="AS33" s="345">
        <v>32</v>
      </c>
      <c r="AT33" s="345">
        <v>32</v>
      </c>
      <c r="AU33" s="333">
        <v>32</v>
      </c>
      <c r="AV33" s="1018"/>
      <c r="AW33" s="1018"/>
      <c r="AX33" s="1018"/>
      <c r="AY33" s="1018"/>
      <c r="AZ33" s="1018"/>
      <c r="BX33" s="452" t="s">
        <v>318</v>
      </c>
    </row>
    <row r="34" spans="1:76" hidden="1">
      <c r="A34" s="1066"/>
      <c r="B34" s="1067"/>
      <c r="C34" s="1067">
        <v>30</v>
      </c>
      <c r="D34" s="323">
        <f>D35</f>
        <v>1</v>
      </c>
      <c r="E34" s="323">
        <f>IF(E35=1,SUM($D$35:E35),0)</f>
        <v>0</v>
      </c>
      <c r="F34" s="323">
        <f>IF(F35=1,SUM($D$35:F35),0)</f>
        <v>0</v>
      </c>
      <c r="G34" s="323">
        <f>IF(G35=1,SUM($D$35:G35),0)</f>
        <v>0</v>
      </c>
      <c r="H34" s="324">
        <f>IF(H35=1,SUM($D$35:H35),0)</f>
        <v>0</v>
      </c>
      <c r="I34" s="324">
        <f>IF(I35=1,SUM($D$35:I35),0)</f>
        <v>0</v>
      </c>
      <c r="J34" s="324">
        <f>IF(J35=1,SUM($D$35:J35),0)</f>
        <v>0</v>
      </c>
      <c r="K34" s="324">
        <f>IF(K35=1,SUM($D$35:K35),0)</f>
        <v>0</v>
      </c>
      <c r="L34" s="325">
        <f>IF(L35=1,SUM($D$35:L35),0)</f>
        <v>0</v>
      </c>
      <c r="M34" s="325">
        <f>IF(M35=1,SUM($D$35:M35),0)</f>
        <v>0</v>
      </c>
      <c r="N34" s="325">
        <f>IF(N35=1,SUM($D$35:N35),0)</f>
        <v>0</v>
      </c>
      <c r="O34" s="325">
        <f>IF(O35=1,SUM($D$35:O35),0)</f>
        <v>0</v>
      </c>
      <c r="P34" s="326">
        <f>IF(P35=1,SUM($D$35:P35),0)</f>
        <v>2</v>
      </c>
      <c r="Q34" s="326">
        <f>IF(Q35=1,SUM($D$35:Q35),0)</f>
        <v>3</v>
      </c>
      <c r="R34" s="326">
        <f>IF(R35=1,SUM($D$35:R35),0)</f>
        <v>4</v>
      </c>
      <c r="S34" s="326">
        <f>IF(S35=1,SUM($D$35:S35),0)</f>
        <v>0</v>
      </c>
      <c r="T34" s="327">
        <f>IF(T35=1,SUM($D$35:T35),0)</f>
        <v>0</v>
      </c>
      <c r="U34" s="327">
        <f>IF(U35=1,SUM($D$35:U35),0)</f>
        <v>0</v>
      </c>
      <c r="V34" s="327">
        <f>IF(V35=1,SUM($D$35:V35),0)</f>
        <v>0</v>
      </c>
      <c r="W34" s="327">
        <f>IF(W35=1,SUM($D$35:W35),0)</f>
        <v>0</v>
      </c>
      <c r="X34" s="328">
        <f>IF(X35=1,SUM($D$35:X35),0)</f>
        <v>0</v>
      </c>
      <c r="Y34" s="328">
        <f>IF(Y35=1,SUM($D$35:Y35),0)</f>
        <v>0</v>
      </c>
      <c r="Z34" s="328">
        <f>IF(Z35=1,SUM($D$35:Z35),0)</f>
        <v>0</v>
      </c>
      <c r="AA34" s="328">
        <f>IF(AA35=1,SUM($D$35:AA35),0)</f>
        <v>0</v>
      </c>
      <c r="AB34" s="329">
        <f>IF(AB35=1,SUM($D$35:AB35),0)</f>
        <v>0</v>
      </c>
      <c r="AC34" s="329">
        <f>IF(AC35=1,SUM($D$35:AC35),0)</f>
        <v>0</v>
      </c>
      <c r="AD34" s="329">
        <f>IF(AD35=1,SUM($D$35:AD35),0)</f>
        <v>0</v>
      </c>
      <c r="AE34" s="329">
        <f>IF(AE35=1,SUM($D$35:AE35),0)</f>
        <v>0</v>
      </c>
      <c r="AF34" s="330">
        <f>IF(AF35=1,SUM($D$35:AF35),0)</f>
        <v>0</v>
      </c>
      <c r="AG34" s="330">
        <f>IF(AG35=1,SUM($D$35:AG35),0)</f>
        <v>0</v>
      </c>
      <c r="AH34" s="330">
        <f>IF(AH35=1,SUM($D$35:AH35),0)</f>
        <v>0</v>
      </c>
      <c r="AI34" s="330">
        <f>IF(AI35=1,SUM($D$35:AI35),0)</f>
        <v>0</v>
      </c>
      <c r="AJ34" s="331">
        <f>IF(AJ35=1,SUM($D$35:AJ35),0)</f>
        <v>0</v>
      </c>
      <c r="AK34" s="331">
        <f>IF(AK35=1,SUM($D$35:AK35),0)</f>
        <v>0</v>
      </c>
      <c r="AL34" s="331">
        <f>IF(AL35=1,SUM($D$35:AL35),0)</f>
        <v>0</v>
      </c>
      <c r="AM34" s="331">
        <f>IF(AM35=1,SUM($D$35:AM35),0)</f>
        <v>0</v>
      </c>
      <c r="AN34" s="1047"/>
      <c r="AO34" s="1066"/>
      <c r="AP34" s="1021"/>
      <c r="AQ34" s="333">
        <f t="array" ref="AQ34">IF(MIN(IF(Affectation_S1!$A$5:$AM$216=B36&amp;"1",COLUMN(Affectation_S1!$A$5:$AM$216)))&lt;&gt;0,MIN(IF(Affectation_S1!$A$5:$AM$216=B36&amp;"1",COLUMN(Affectation_S1!$A$5:$AM$216))),"")</f>
        <v>4</v>
      </c>
      <c r="AR34" s="333">
        <f t="array" ref="AR34">IF(MIN(IF(Affectation_S1!$A$5:$AM$216=B36&amp;"2",COLUMN(Affectation_S1!$A$5:$AM$216)))&lt;&gt;0,MIN(IF(Affectation_S1!$A$5:$AM$216=B36&amp;"2",COLUMN(Affectation_S1!$A$5:$AM$216))),"")</f>
        <v>16</v>
      </c>
      <c r="AS34" s="333">
        <f t="array" ref="AS34">IF(MIN(IF(Affectation_S1!$A$5:$AM$216=B36&amp;"3",COLUMN(Affectation_S1!$A$5:$AM$216)))&lt;&gt;0,MIN(IF(Affectation_S1!$A$5:$AM$216=B36&amp;"3",COLUMN(Affectation_S1!$A$5:$AM$216))),"")</f>
        <v>17</v>
      </c>
      <c r="AT34" s="333">
        <f t="array" ref="AT34">IF(MIN(IF(Affectation_S1!$A$5:$AM$216=B36&amp;"4",COLUMN(Affectation_S1!$A$5:$AM$216)))&lt;&gt;0,MIN(IF(Affectation_S1!$A$5:$AM$216=B36&amp;"4",COLUMN(Affectation_S1!$A$5:$AM$216))),"")</f>
        <v>18</v>
      </c>
      <c r="AU34" s="333" t="str">
        <f t="array" ref="AU34">IF(MIN(IF(Affectation_S1!$A$5:$AM$216=C36&amp;"5",COLUMN(Affectation_S1!$A$5:$AM$216)))&lt;&gt;0,MIN(IF(Affectation_S1!$A$5:$AM$216=C36&amp;"5",COLUMN(Affectation_S1!$A$5:$AM$216))),"")</f>
        <v/>
      </c>
      <c r="AV34" s="1018"/>
      <c r="AW34" s="1018"/>
      <c r="AX34" s="1018"/>
      <c r="AY34" s="1018"/>
      <c r="AZ34" s="1018"/>
      <c r="BX34" s="452" t="s">
        <v>318</v>
      </c>
    </row>
    <row r="35" spans="1:76" hidden="1">
      <c r="A35" s="1066"/>
      <c r="B35" s="1067"/>
      <c r="C35" s="1067">
        <v>31</v>
      </c>
      <c r="D35" s="323">
        <f>IF(D36&lt;&gt;"",1,0)</f>
        <v>1</v>
      </c>
      <c r="E35" s="323">
        <f>IF(E36&lt;&gt;"",1,0)</f>
        <v>0</v>
      </c>
      <c r="F35" s="323">
        <f t="shared" ref="F35:AM35" si="18">IF(F36&lt;&gt;"",1,0)</f>
        <v>0</v>
      </c>
      <c r="G35" s="323">
        <f t="shared" si="18"/>
        <v>0</v>
      </c>
      <c r="H35" s="324">
        <f t="shared" si="18"/>
        <v>0</v>
      </c>
      <c r="I35" s="324">
        <f t="shared" si="18"/>
        <v>0</v>
      </c>
      <c r="J35" s="324">
        <f t="shared" si="18"/>
        <v>0</v>
      </c>
      <c r="K35" s="324">
        <f t="shared" si="18"/>
        <v>0</v>
      </c>
      <c r="L35" s="325">
        <f t="shared" si="18"/>
        <v>0</v>
      </c>
      <c r="M35" s="325">
        <f t="shared" si="18"/>
        <v>0</v>
      </c>
      <c r="N35" s="325">
        <f t="shared" si="18"/>
        <v>0</v>
      </c>
      <c r="O35" s="325">
        <f t="shared" si="18"/>
        <v>0</v>
      </c>
      <c r="P35" s="326">
        <f t="shared" si="18"/>
        <v>1</v>
      </c>
      <c r="Q35" s="326">
        <f t="shared" si="18"/>
        <v>1</v>
      </c>
      <c r="R35" s="326">
        <f t="shared" si="18"/>
        <v>1</v>
      </c>
      <c r="S35" s="326">
        <f t="shared" si="18"/>
        <v>0</v>
      </c>
      <c r="T35" s="327">
        <f t="shared" si="18"/>
        <v>0</v>
      </c>
      <c r="U35" s="327">
        <f t="shared" si="18"/>
        <v>0</v>
      </c>
      <c r="V35" s="327">
        <f t="shared" si="18"/>
        <v>0</v>
      </c>
      <c r="W35" s="327">
        <f t="shared" si="18"/>
        <v>0</v>
      </c>
      <c r="X35" s="328">
        <f t="shared" si="18"/>
        <v>0</v>
      </c>
      <c r="Y35" s="328">
        <f t="shared" si="18"/>
        <v>0</v>
      </c>
      <c r="Z35" s="328">
        <f t="shared" si="18"/>
        <v>0</v>
      </c>
      <c r="AA35" s="328">
        <f t="shared" si="18"/>
        <v>0</v>
      </c>
      <c r="AB35" s="329">
        <f t="shared" si="18"/>
        <v>0</v>
      </c>
      <c r="AC35" s="329">
        <f t="shared" si="18"/>
        <v>0</v>
      </c>
      <c r="AD35" s="329">
        <f t="shared" si="18"/>
        <v>0</v>
      </c>
      <c r="AE35" s="329">
        <f t="shared" si="18"/>
        <v>0</v>
      </c>
      <c r="AF35" s="330">
        <f t="shared" si="18"/>
        <v>0</v>
      </c>
      <c r="AG35" s="330">
        <f t="shared" si="18"/>
        <v>0</v>
      </c>
      <c r="AH35" s="330">
        <f t="shared" si="18"/>
        <v>0</v>
      </c>
      <c r="AI35" s="330">
        <f t="shared" si="18"/>
        <v>0</v>
      </c>
      <c r="AJ35" s="331">
        <f t="shared" si="18"/>
        <v>0</v>
      </c>
      <c r="AK35" s="331">
        <f t="shared" si="18"/>
        <v>0</v>
      </c>
      <c r="AL35" s="331">
        <f t="shared" si="18"/>
        <v>0</v>
      </c>
      <c r="AM35" s="331">
        <f t="shared" si="18"/>
        <v>0</v>
      </c>
      <c r="AN35" s="1047"/>
      <c r="AO35" s="1066"/>
      <c r="AP35" s="1021"/>
      <c r="AQ35" s="333"/>
      <c r="AR35" s="333"/>
      <c r="AS35" s="333"/>
      <c r="AT35" s="1022"/>
      <c r="AU35" s="333"/>
      <c r="AV35" s="1018"/>
      <c r="AW35" s="1018"/>
      <c r="AX35" s="1018"/>
      <c r="AY35" s="1018"/>
      <c r="AZ35" s="1018"/>
      <c r="BX35" s="452" t="s">
        <v>318</v>
      </c>
    </row>
    <row r="36" spans="1:76" ht="16.5" thickBot="1">
      <c r="A36" s="1068" t="s">
        <v>72</v>
      </c>
      <c r="B36" s="344" t="str">
        <f t="shared" ref="B36" si="19">C36&amp;"A"</f>
        <v>32A</v>
      </c>
      <c r="C36" s="344">
        <v>32</v>
      </c>
      <c r="D36" s="1024" t="s">
        <v>200</v>
      </c>
      <c r="E36" s="1024"/>
      <c r="F36" s="1024"/>
      <c r="G36" s="1024"/>
      <c r="H36" s="1025"/>
      <c r="I36" s="1025"/>
      <c r="J36" s="1025"/>
      <c r="K36" s="1025"/>
      <c r="L36" s="1026"/>
      <c r="M36" s="1026"/>
      <c r="N36" s="1026"/>
      <c r="O36" s="1026"/>
      <c r="P36" s="1027" t="s">
        <v>246</v>
      </c>
      <c r="Q36" s="1027" t="s">
        <v>249</v>
      </c>
      <c r="R36" s="1027" t="s">
        <v>250</v>
      </c>
      <c r="S36" s="1027"/>
      <c r="T36" s="1028"/>
      <c r="U36" s="1028"/>
      <c r="V36" s="1028"/>
      <c r="W36" s="1028"/>
      <c r="X36" s="1029"/>
      <c r="Y36" s="1029"/>
      <c r="Z36" s="1029"/>
      <c r="AA36" s="1029"/>
      <c r="AB36" s="1030"/>
      <c r="AC36" s="1030"/>
      <c r="AD36" s="1030"/>
      <c r="AE36" s="1030"/>
      <c r="AF36" s="1031"/>
      <c r="AG36" s="1031"/>
      <c r="AH36" s="1031"/>
      <c r="AI36" s="1031"/>
      <c r="AJ36" s="1032"/>
      <c r="AK36" s="1032"/>
      <c r="AL36" s="1032"/>
      <c r="AM36" s="1032"/>
      <c r="AN36" s="1047"/>
      <c r="AO36" s="1068" t="s">
        <v>72</v>
      </c>
      <c r="AP36" s="1033" t="s">
        <v>188</v>
      </c>
      <c r="AQ36" s="335" t="str">
        <f>IFERROR(INDEX(Tableau_Affectation_S1,AQ33,AQ34),"")</f>
        <v>Normalisation en mét.</v>
      </c>
      <c r="AR36" s="335" t="str">
        <f>IFERROR(INDEX(Tableau_Affectation_S1,AR33,AR34),"")</f>
        <v>Théorie des processus métal.</v>
      </c>
      <c r="AS36" s="335" t="str">
        <f>IFERROR(INDEX(Tableau_Affectation_S1,AS33,AS34),"")</f>
        <v>Théorie des processus mét. (TP)</v>
      </c>
      <c r="AT36" s="336" t="str">
        <f>IFERROR(INDEX(Tableau_Affectation_S1,AT33,AT34),"")</f>
        <v>Informatique</v>
      </c>
      <c r="AU36" s="336" t="str">
        <f>IFERROR(INDEX(Tableau_Affectation_S1,AU33,AU34),"")</f>
        <v/>
      </c>
      <c r="AV36" s="1034" t="s">
        <v>189</v>
      </c>
      <c r="AW36" s="337" t="str">
        <f>Affectation_S2!AQ36</f>
        <v>Technologie de fonderie</v>
      </c>
      <c r="AX36" s="337" t="str">
        <f>Affectation_S2!AR36</f>
        <v>Réduction directe du minerai</v>
      </c>
      <c r="AY36" s="337" t="str">
        <f>Affectation_S2!AS36</f>
        <v/>
      </c>
      <c r="AZ36" s="337" t="str">
        <f>Affectation_S2!AT36</f>
        <v/>
      </c>
      <c r="BX36" s="452" t="s">
        <v>318</v>
      </c>
    </row>
    <row r="37" spans="1:76" hidden="1">
      <c r="A37" s="1017"/>
      <c r="B37" s="345"/>
      <c r="C37" s="345">
        <v>33</v>
      </c>
      <c r="D37" s="313" t="str">
        <f>$B$40&amp;D38</f>
        <v>36A0</v>
      </c>
      <c r="E37" s="313" t="str">
        <f>$B$40&amp;E38</f>
        <v>36A0</v>
      </c>
      <c r="F37" s="313" t="str">
        <f t="shared" ref="F37:AM37" si="20">$B$40&amp;F38</f>
        <v>36A0</v>
      </c>
      <c r="G37" s="313" t="str">
        <f t="shared" si="20"/>
        <v>36A0</v>
      </c>
      <c r="H37" s="314" t="str">
        <f t="shared" si="20"/>
        <v>36A0</v>
      </c>
      <c r="I37" s="314" t="str">
        <f t="shared" si="20"/>
        <v>36A0</v>
      </c>
      <c r="J37" s="314" t="str">
        <f t="shared" si="20"/>
        <v>36A0</v>
      </c>
      <c r="K37" s="314" t="str">
        <f t="shared" si="20"/>
        <v>36A0</v>
      </c>
      <c r="L37" s="315" t="str">
        <f t="shared" si="20"/>
        <v>36A1</v>
      </c>
      <c r="M37" s="315" t="str">
        <f t="shared" si="20"/>
        <v>36A2</v>
      </c>
      <c r="N37" s="315" t="str">
        <f t="shared" si="20"/>
        <v>36A0</v>
      </c>
      <c r="O37" s="315" t="str">
        <f t="shared" si="20"/>
        <v>36A0</v>
      </c>
      <c r="P37" s="316" t="str">
        <f t="shared" si="20"/>
        <v>36A0</v>
      </c>
      <c r="Q37" s="316" t="str">
        <f t="shared" si="20"/>
        <v>36A0</v>
      </c>
      <c r="R37" s="316" t="str">
        <f t="shared" si="20"/>
        <v>36A0</v>
      </c>
      <c r="S37" s="316" t="str">
        <f t="shared" si="20"/>
        <v>36A0</v>
      </c>
      <c r="T37" s="317" t="str">
        <f t="shared" si="20"/>
        <v>36A0</v>
      </c>
      <c r="U37" s="317" t="str">
        <f t="shared" si="20"/>
        <v>36A0</v>
      </c>
      <c r="V37" s="317" t="str">
        <f t="shared" si="20"/>
        <v>36A0</v>
      </c>
      <c r="W37" s="317" t="str">
        <f t="shared" si="20"/>
        <v>36A0</v>
      </c>
      <c r="X37" s="318" t="str">
        <f t="shared" si="20"/>
        <v>36A0</v>
      </c>
      <c r="Y37" s="318" t="str">
        <f t="shared" si="20"/>
        <v>36A0</v>
      </c>
      <c r="Z37" s="318" t="str">
        <f t="shared" si="20"/>
        <v>36A0</v>
      </c>
      <c r="AA37" s="318" t="str">
        <f t="shared" si="20"/>
        <v>36A0</v>
      </c>
      <c r="AB37" s="319" t="str">
        <f t="shared" si="20"/>
        <v>36A0</v>
      </c>
      <c r="AC37" s="319" t="str">
        <f t="shared" si="20"/>
        <v>36A0</v>
      </c>
      <c r="AD37" s="319" t="str">
        <f t="shared" si="20"/>
        <v>36A0</v>
      </c>
      <c r="AE37" s="319" t="str">
        <f t="shared" si="20"/>
        <v>36A0</v>
      </c>
      <c r="AF37" s="320" t="str">
        <f t="shared" si="20"/>
        <v>36A0</v>
      </c>
      <c r="AG37" s="320" t="str">
        <f t="shared" si="20"/>
        <v>36A0</v>
      </c>
      <c r="AH37" s="320" t="str">
        <f t="shared" si="20"/>
        <v>36A0</v>
      </c>
      <c r="AI37" s="320" t="str">
        <f t="shared" si="20"/>
        <v>36A0</v>
      </c>
      <c r="AJ37" s="321" t="str">
        <f t="shared" si="20"/>
        <v>36A0</v>
      </c>
      <c r="AK37" s="321" t="str">
        <f t="shared" si="20"/>
        <v>36A0</v>
      </c>
      <c r="AL37" s="321" t="str">
        <f t="shared" si="20"/>
        <v>36A0</v>
      </c>
      <c r="AM37" s="321" t="str">
        <f t="shared" si="20"/>
        <v>36A0</v>
      </c>
      <c r="AN37" s="1047"/>
      <c r="AO37" s="1017"/>
      <c r="AP37" s="1017"/>
      <c r="AQ37" s="345">
        <v>36</v>
      </c>
      <c r="AR37" s="345">
        <v>36</v>
      </c>
      <c r="AS37" s="345">
        <v>36</v>
      </c>
      <c r="AT37" s="345">
        <v>36</v>
      </c>
      <c r="AU37" s="345">
        <v>36</v>
      </c>
      <c r="AV37" s="1018"/>
      <c r="AW37" s="1018"/>
      <c r="AX37" s="1018"/>
      <c r="AY37" s="1018"/>
      <c r="AZ37" s="1018"/>
      <c r="BX37" s="452" t="s">
        <v>318</v>
      </c>
    </row>
    <row r="38" spans="1:76" hidden="1">
      <c r="A38" s="1021"/>
      <c r="B38" s="333"/>
      <c r="C38" s="333">
        <v>34</v>
      </c>
      <c r="D38" s="323">
        <f>D39</f>
        <v>0</v>
      </c>
      <c r="E38" s="323">
        <f>IF(E39=1,SUM($D$39:E39),0)</f>
        <v>0</v>
      </c>
      <c r="F38" s="323">
        <f>IF(F39=1,SUM($D$39:F39),0)</f>
        <v>0</v>
      </c>
      <c r="G38" s="323">
        <f>IF(G39=1,SUM($D$39:G39),0)</f>
        <v>0</v>
      </c>
      <c r="H38" s="324">
        <f>IF(H39=1,SUM($D$39:H39),0)</f>
        <v>0</v>
      </c>
      <c r="I38" s="324">
        <f>IF(I39=1,SUM($D$39:I39),0)</f>
        <v>0</v>
      </c>
      <c r="J38" s="324">
        <f>IF(J39=1,SUM($D$39:J39),0)</f>
        <v>0</v>
      </c>
      <c r="K38" s="324">
        <f>IF(K39=1,SUM($D$39:K39),0)</f>
        <v>0</v>
      </c>
      <c r="L38" s="325">
        <f>IF(L39=1,SUM($D$39:L39),0)</f>
        <v>1</v>
      </c>
      <c r="M38" s="325">
        <f>IF(M39=1,SUM($D$39:M39),0)</f>
        <v>2</v>
      </c>
      <c r="N38" s="325">
        <f>IF(N39=1,SUM($D$39:N39),0)</f>
        <v>0</v>
      </c>
      <c r="O38" s="325">
        <f>IF(O39=1,SUM($D$39:O39),0)</f>
        <v>0</v>
      </c>
      <c r="P38" s="326">
        <f>IF(P39=1,SUM($D$39:P39),0)</f>
        <v>0</v>
      </c>
      <c r="Q38" s="326">
        <f>IF(Q39=1,SUM($D$39:Q39),0)</f>
        <v>0</v>
      </c>
      <c r="R38" s="326">
        <f>IF(R39=1,SUM($D$39:R39),0)</f>
        <v>0</v>
      </c>
      <c r="S38" s="326">
        <f>IF(S39=1,SUM($D$39:S39),0)</f>
        <v>0</v>
      </c>
      <c r="T38" s="327">
        <f>IF(T39=1,SUM($D$39:T39),0)</f>
        <v>0</v>
      </c>
      <c r="U38" s="327">
        <f>IF(U39=1,SUM($D$39:U39),0)</f>
        <v>0</v>
      </c>
      <c r="V38" s="327">
        <f>IF(V39=1,SUM($D$39:V39),0)</f>
        <v>0</v>
      </c>
      <c r="W38" s="327">
        <f>IF(W39=1,SUM($D$39:W39),0)</f>
        <v>0</v>
      </c>
      <c r="X38" s="328">
        <f>IF(X39=1,SUM($D$39:X39),0)</f>
        <v>0</v>
      </c>
      <c r="Y38" s="328">
        <f>IF(Y39=1,SUM($D$39:Y39),0)</f>
        <v>0</v>
      </c>
      <c r="Z38" s="328">
        <f>IF(Z39=1,SUM($D$39:Z39),0)</f>
        <v>0</v>
      </c>
      <c r="AA38" s="328">
        <f>IF(AA39=1,SUM($D$39:AA39),0)</f>
        <v>0</v>
      </c>
      <c r="AB38" s="329">
        <f>IF(AB39=1,SUM($D$39:AB39),0)</f>
        <v>0</v>
      </c>
      <c r="AC38" s="329">
        <f>IF(AC39=1,SUM($D$39:AC39),0)</f>
        <v>0</v>
      </c>
      <c r="AD38" s="329">
        <f>IF(AD39=1,SUM($D$39:AD39),0)</f>
        <v>0</v>
      </c>
      <c r="AE38" s="329">
        <f>IF(AE39=1,SUM($D$39:AE39),0)</f>
        <v>0</v>
      </c>
      <c r="AF38" s="330">
        <f>IF(AF39=1,SUM($D$39:AF39),0)</f>
        <v>0</v>
      </c>
      <c r="AG38" s="330">
        <f>IF(AG39=1,SUM($D$39:AG39),0)</f>
        <v>0</v>
      </c>
      <c r="AH38" s="330">
        <f>IF(AH39=1,SUM($D$39:AH39),0)</f>
        <v>0</v>
      </c>
      <c r="AI38" s="330">
        <f>IF(AI39=1,SUM($D$39:AI39),0)</f>
        <v>0</v>
      </c>
      <c r="AJ38" s="331">
        <f>IF(AJ39=1,SUM($D$39:AJ39),0)</f>
        <v>0</v>
      </c>
      <c r="AK38" s="331">
        <f>IF(AK39=1,SUM($D$39:AK39),0)</f>
        <v>0</v>
      </c>
      <c r="AL38" s="331">
        <f>IF(AL39=1,SUM($D$39:AL39),0)</f>
        <v>0</v>
      </c>
      <c r="AM38" s="331">
        <f>IF(AM39=1,SUM($D$39:AM39),0)</f>
        <v>0</v>
      </c>
      <c r="AN38" s="1047"/>
      <c r="AO38" s="1021"/>
      <c r="AP38" s="1021"/>
      <c r="AQ38" s="333">
        <f t="array" ref="AQ38">IF(MIN(IF(Affectation_S1!$A$5:$AM$216=B40&amp;"1",COLUMN(Affectation_S1!$A$5:$AM$216)))&lt;&gt;0,MIN(IF(Affectation_S1!$A$5:$AM$216=B40&amp;"1",COLUMN(Affectation_S1!$A$5:$AM$216))),"")</f>
        <v>12</v>
      </c>
      <c r="AR38" s="333">
        <f t="array" ref="AR38">IF(MIN(IF(Affectation_S1!$A$5:$AM$216=B40&amp;"2",COLUMN(Affectation_S1!$A$5:$AM$216)))&lt;&gt;0,MIN(IF(Affectation_S1!$A$5:$AM$216=B40&amp;"2",COLUMN(Affectation_S1!$A$5:$AM$216))),"")</f>
        <v>13</v>
      </c>
      <c r="AS38" s="333" t="str">
        <f t="array" ref="AS38">IF(MIN(IF(Affectation_S1!$A$5:$AM$216=B40&amp;"3",COLUMN(Affectation_S1!$A$5:$AM$216)))&lt;&gt;0,MIN(IF(Affectation_S1!$A$5:$AM$216=B40&amp;"3",COLUMN(Affectation_S1!$A$5:$AM$216))),"")</f>
        <v/>
      </c>
      <c r="AT38" s="333" t="str">
        <f t="array" ref="AT38">IF(MIN(IF(Affectation_S1!$A$5:$AM$216=B40&amp;"4",COLUMN(Affectation_S1!$A$5:$AM$216)))&lt;&gt;0,MIN(IF(Affectation_S1!$A$5:$AM$216=B40&amp;"4",COLUMN(Affectation_S1!$A$5:$AM$216))),"")</f>
        <v/>
      </c>
      <c r="AU38" s="333" t="str">
        <f t="array" ref="AU38">IF(MIN(IF(Affectation_S1!$A$5:$AM$216=C40&amp;"5",COLUMN(Affectation_S1!$A$5:$AM$216)))&lt;&gt;0,MIN(IF(Affectation_S1!$A$5:$AM$216=C40&amp;"5",COLUMN(Affectation_S1!$A$5:$AM$216))),"")</f>
        <v/>
      </c>
      <c r="AV38" s="1018"/>
      <c r="AW38" s="1018"/>
      <c r="AX38" s="1018"/>
      <c r="AY38" s="1018"/>
      <c r="AZ38" s="1018"/>
      <c r="BX38" s="452" t="s">
        <v>318</v>
      </c>
    </row>
    <row r="39" spans="1:76" hidden="1">
      <c r="A39" s="1021"/>
      <c r="B39" s="333"/>
      <c r="C39" s="333">
        <v>35</v>
      </c>
      <c r="D39" s="323">
        <f>IF(D40&lt;&gt;"",1,0)</f>
        <v>0</v>
      </c>
      <c r="E39" s="323">
        <f>IF(E40&lt;&gt;"",1,0)</f>
        <v>0</v>
      </c>
      <c r="F39" s="323">
        <f t="shared" ref="F39:AM39" si="21">IF(F40&lt;&gt;"",1,0)</f>
        <v>0</v>
      </c>
      <c r="G39" s="323">
        <f t="shared" si="21"/>
        <v>0</v>
      </c>
      <c r="H39" s="324">
        <f t="shared" si="21"/>
        <v>0</v>
      </c>
      <c r="I39" s="324">
        <f t="shared" si="21"/>
        <v>0</v>
      </c>
      <c r="J39" s="324">
        <f t="shared" si="21"/>
        <v>0</v>
      </c>
      <c r="K39" s="324">
        <f t="shared" si="21"/>
        <v>0</v>
      </c>
      <c r="L39" s="325">
        <f t="shared" si="21"/>
        <v>1</v>
      </c>
      <c r="M39" s="325">
        <f t="shared" si="21"/>
        <v>1</v>
      </c>
      <c r="N39" s="325">
        <f t="shared" si="21"/>
        <v>0</v>
      </c>
      <c r="O39" s="325">
        <f t="shared" si="21"/>
        <v>0</v>
      </c>
      <c r="P39" s="326">
        <f t="shared" si="21"/>
        <v>0</v>
      </c>
      <c r="Q39" s="326">
        <f t="shared" si="21"/>
        <v>0</v>
      </c>
      <c r="R39" s="326">
        <f t="shared" si="21"/>
        <v>0</v>
      </c>
      <c r="S39" s="326">
        <f t="shared" si="21"/>
        <v>0</v>
      </c>
      <c r="T39" s="327">
        <f t="shared" si="21"/>
        <v>0</v>
      </c>
      <c r="U39" s="327">
        <f t="shared" si="21"/>
        <v>0</v>
      </c>
      <c r="V39" s="327">
        <f t="shared" si="21"/>
        <v>0</v>
      </c>
      <c r="W39" s="327">
        <f t="shared" si="21"/>
        <v>0</v>
      </c>
      <c r="X39" s="328">
        <f t="shared" si="21"/>
        <v>0</v>
      </c>
      <c r="Y39" s="328">
        <f t="shared" si="21"/>
        <v>0</v>
      </c>
      <c r="Z39" s="328">
        <f t="shared" si="21"/>
        <v>0</v>
      </c>
      <c r="AA39" s="328">
        <f t="shared" si="21"/>
        <v>0</v>
      </c>
      <c r="AB39" s="329">
        <f t="shared" si="21"/>
        <v>0</v>
      </c>
      <c r="AC39" s="329">
        <f t="shared" si="21"/>
        <v>0</v>
      </c>
      <c r="AD39" s="329">
        <f t="shared" si="21"/>
        <v>0</v>
      </c>
      <c r="AE39" s="329">
        <f t="shared" si="21"/>
        <v>0</v>
      </c>
      <c r="AF39" s="330">
        <f t="shared" si="21"/>
        <v>0</v>
      </c>
      <c r="AG39" s="330">
        <f t="shared" si="21"/>
        <v>0</v>
      </c>
      <c r="AH39" s="330">
        <f t="shared" si="21"/>
        <v>0</v>
      </c>
      <c r="AI39" s="330">
        <f t="shared" si="21"/>
        <v>0</v>
      </c>
      <c r="AJ39" s="331">
        <f t="shared" si="21"/>
        <v>0</v>
      </c>
      <c r="AK39" s="331">
        <f t="shared" si="21"/>
        <v>0</v>
      </c>
      <c r="AL39" s="331">
        <f t="shared" si="21"/>
        <v>0</v>
      </c>
      <c r="AM39" s="331">
        <f t="shared" si="21"/>
        <v>0</v>
      </c>
      <c r="AN39" s="1047"/>
      <c r="AO39" s="1021"/>
      <c r="AP39" s="1021"/>
      <c r="AQ39" s="333"/>
      <c r="AR39" s="333"/>
      <c r="AS39" s="333"/>
      <c r="AT39" s="1022"/>
      <c r="AU39" s="1022"/>
      <c r="AV39" s="1018"/>
      <c r="AW39" s="1018"/>
      <c r="AX39" s="1018"/>
      <c r="AY39" s="1018"/>
      <c r="AZ39" s="1018"/>
      <c r="BX39" s="452" t="s">
        <v>318</v>
      </c>
    </row>
    <row r="40" spans="1:76" ht="16.5" thickBot="1">
      <c r="A40" s="1033" t="s">
        <v>34</v>
      </c>
      <c r="B40" s="335" t="str">
        <f t="shared" ref="B40" si="22">C40&amp;"A"</f>
        <v>36A</v>
      </c>
      <c r="C40" s="335">
        <v>36</v>
      </c>
      <c r="D40" s="1024"/>
      <c r="E40" s="1024"/>
      <c r="F40" s="1024"/>
      <c r="G40" s="1024"/>
      <c r="H40" s="1025"/>
      <c r="I40" s="1025"/>
      <c r="J40" s="1025"/>
      <c r="K40" s="1025"/>
      <c r="L40" s="1026" t="s">
        <v>226</v>
      </c>
      <c r="M40" s="1026" t="s">
        <v>230</v>
      </c>
      <c r="N40" s="1026"/>
      <c r="O40" s="1026"/>
      <c r="P40" s="1027"/>
      <c r="Q40" s="1027"/>
      <c r="R40" s="1027"/>
      <c r="S40" s="1027"/>
      <c r="T40" s="1028"/>
      <c r="U40" s="1028"/>
      <c r="V40" s="1028"/>
      <c r="W40" s="1028"/>
      <c r="X40" s="1029"/>
      <c r="Y40" s="1029"/>
      <c r="Z40" s="1029"/>
      <c r="AA40" s="1029"/>
      <c r="AB40" s="1030"/>
      <c r="AC40" s="1030"/>
      <c r="AD40" s="1030"/>
      <c r="AE40" s="1030"/>
      <c r="AF40" s="1031"/>
      <c r="AG40" s="1031"/>
      <c r="AH40" s="1031"/>
      <c r="AI40" s="1031"/>
      <c r="AJ40" s="1032"/>
      <c r="AK40" s="1032"/>
      <c r="AL40" s="1032"/>
      <c r="AM40" s="1032"/>
      <c r="AN40" s="1047"/>
      <c r="AO40" s="1033" t="s">
        <v>34</v>
      </c>
      <c r="AP40" s="1033" t="s">
        <v>188</v>
      </c>
      <c r="AQ40" s="335" t="str">
        <f>IFERROR(INDEX(Tableau_Affectation_S1,AQ37,AQ38),"")</f>
        <v>Mécanique des fluides 2</v>
      </c>
      <c r="AR40" s="335" t="str">
        <f>IFERROR(INDEX(Tableau_Affectation_S1,AR37,AR38),"")</f>
        <v>TP Transfert de chaleur</v>
      </c>
      <c r="AS40" s="335" t="str">
        <f>IFERROR(INDEX(Tableau_Affectation_S1,AS37,AS38),"")</f>
        <v/>
      </c>
      <c r="AT40" s="336" t="str">
        <f>IFERROR(INDEX(Tableau_Affectation_S1,AT37,AT38),"")</f>
        <v/>
      </c>
      <c r="AU40" s="336" t="str">
        <f>IFERROR(INDEX(Tableau_Affectation_S1,AU37,AU38),"")</f>
        <v/>
      </c>
      <c r="AV40" s="1034" t="s">
        <v>189</v>
      </c>
      <c r="AW40" s="337" t="str">
        <f>Affectation_S2!AQ40</f>
        <v>Machines Frigo. et pompes à chaleur</v>
      </c>
      <c r="AX40" s="337" t="str">
        <f>Affectation_S2!AR40</f>
        <v>TP Machines Frigo. &amp; pompes à chal</v>
      </c>
      <c r="AY40" s="337" t="str">
        <f>Affectation_S2!AS40</f>
        <v/>
      </c>
      <c r="AZ40" s="337" t="str">
        <f>Affectation_S2!AT40</f>
        <v/>
      </c>
      <c r="BX40" s="452" t="s">
        <v>318</v>
      </c>
    </row>
    <row r="41" spans="1:76" hidden="1">
      <c r="A41" s="1069"/>
      <c r="B41" s="1070"/>
      <c r="C41" s="1070">
        <v>37</v>
      </c>
      <c r="D41" s="313" t="str">
        <f>$B$44&amp;D42</f>
        <v>40A1</v>
      </c>
      <c r="E41" s="313" t="str">
        <f>$B$44&amp;E42</f>
        <v>40A0</v>
      </c>
      <c r="F41" s="313" t="str">
        <f t="shared" ref="F41:AM41" si="23">$B$44&amp;F42</f>
        <v>40A0</v>
      </c>
      <c r="G41" s="313" t="str">
        <f t="shared" si="23"/>
        <v>40A0</v>
      </c>
      <c r="H41" s="314" t="str">
        <f t="shared" si="23"/>
        <v>40A0</v>
      </c>
      <c r="I41" s="314" t="str">
        <f t="shared" si="23"/>
        <v>40A0</v>
      </c>
      <c r="J41" s="314" t="str">
        <f t="shared" si="23"/>
        <v>40A0</v>
      </c>
      <c r="K41" s="314" t="str">
        <f t="shared" si="23"/>
        <v>40A0</v>
      </c>
      <c r="L41" s="315" t="str">
        <f t="shared" si="23"/>
        <v>40A0</v>
      </c>
      <c r="M41" s="315" t="str">
        <f t="shared" si="23"/>
        <v>40A0</v>
      </c>
      <c r="N41" s="315" t="str">
        <f t="shared" si="23"/>
        <v>40A0</v>
      </c>
      <c r="O41" s="315" t="str">
        <f t="shared" si="23"/>
        <v>40A0</v>
      </c>
      <c r="P41" s="316" t="str">
        <f t="shared" si="23"/>
        <v>40A0</v>
      </c>
      <c r="Q41" s="316" t="str">
        <f t="shared" si="23"/>
        <v>40A0</v>
      </c>
      <c r="R41" s="316" t="str">
        <f t="shared" si="23"/>
        <v>40A0</v>
      </c>
      <c r="S41" s="316" t="str">
        <f t="shared" si="23"/>
        <v>40A0</v>
      </c>
      <c r="T41" s="317" t="str">
        <f t="shared" si="23"/>
        <v>40A0</v>
      </c>
      <c r="U41" s="317" t="str">
        <f t="shared" si="23"/>
        <v>40A0</v>
      </c>
      <c r="V41" s="317" t="str">
        <f t="shared" si="23"/>
        <v>40A0</v>
      </c>
      <c r="W41" s="317" t="str">
        <f t="shared" si="23"/>
        <v>40A0</v>
      </c>
      <c r="X41" s="318" t="str">
        <f t="shared" si="23"/>
        <v>40A0</v>
      </c>
      <c r="Y41" s="318" t="str">
        <f t="shared" si="23"/>
        <v>40A0</v>
      </c>
      <c r="Z41" s="318" t="str">
        <f t="shared" si="23"/>
        <v>40A0</v>
      </c>
      <c r="AA41" s="318" t="str">
        <f t="shared" si="23"/>
        <v>40A0</v>
      </c>
      <c r="AB41" s="319" t="str">
        <f t="shared" si="23"/>
        <v>40A2</v>
      </c>
      <c r="AC41" s="319" t="str">
        <f t="shared" si="23"/>
        <v>40A3</v>
      </c>
      <c r="AD41" s="319" t="str">
        <f t="shared" si="23"/>
        <v>40A0</v>
      </c>
      <c r="AE41" s="319" t="str">
        <f t="shared" si="23"/>
        <v>40A0</v>
      </c>
      <c r="AF41" s="320" t="str">
        <f t="shared" si="23"/>
        <v>40A0</v>
      </c>
      <c r="AG41" s="320" t="str">
        <f t="shared" si="23"/>
        <v>40A0</v>
      </c>
      <c r="AH41" s="320" t="str">
        <f t="shared" si="23"/>
        <v>40A0</v>
      </c>
      <c r="AI41" s="320" t="str">
        <f t="shared" si="23"/>
        <v>40A0</v>
      </c>
      <c r="AJ41" s="321" t="str">
        <f t="shared" si="23"/>
        <v>40A0</v>
      </c>
      <c r="AK41" s="321" t="str">
        <f t="shared" si="23"/>
        <v>40A0</v>
      </c>
      <c r="AL41" s="321" t="str">
        <f t="shared" si="23"/>
        <v>40A0</v>
      </c>
      <c r="AM41" s="321" t="str">
        <f t="shared" si="23"/>
        <v>40A0</v>
      </c>
      <c r="AN41" s="1047"/>
      <c r="AO41" s="1069"/>
      <c r="AP41" s="1017"/>
      <c r="AQ41" s="345">
        <v>40</v>
      </c>
      <c r="AR41" s="345">
        <f t="shared" ref="AR41:AT41" si="24">AR37+4</f>
        <v>40</v>
      </c>
      <c r="AS41" s="345">
        <f t="shared" si="24"/>
        <v>40</v>
      </c>
      <c r="AT41" s="345">
        <f t="shared" si="24"/>
        <v>40</v>
      </c>
      <c r="AU41" s="333">
        <v>40</v>
      </c>
      <c r="AV41" s="1018"/>
      <c r="AW41" s="1018"/>
      <c r="AX41" s="1018"/>
      <c r="AY41" s="1018"/>
      <c r="AZ41" s="1018"/>
      <c r="BX41" s="452" t="s">
        <v>318</v>
      </c>
    </row>
    <row r="42" spans="1:76" hidden="1">
      <c r="A42" s="1071"/>
      <c r="B42" s="1072"/>
      <c r="C42" s="1072">
        <v>38</v>
      </c>
      <c r="D42" s="323">
        <f>D43</f>
        <v>1</v>
      </c>
      <c r="E42" s="323">
        <f>IF(E43=1,SUM($D$43:E43),0)</f>
        <v>0</v>
      </c>
      <c r="F42" s="323">
        <f>IF(F43=1,SUM($D$43:F43),0)</f>
        <v>0</v>
      </c>
      <c r="G42" s="323">
        <f>IF(G43=1,SUM($D$43:G43),0)</f>
        <v>0</v>
      </c>
      <c r="H42" s="324">
        <f>IF(H43=1,SUM($D$43:H43),0)</f>
        <v>0</v>
      </c>
      <c r="I42" s="324">
        <f>IF(I43=1,SUM($D$43:I43),0)</f>
        <v>0</v>
      </c>
      <c r="J42" s="324">
        <f>IF(J43=1,SUM($D$43:J43),0)</f>
        <v>0</v>
      </c>
      <c r="K42" s="324">
        <f>IF(K43=1,SUM($D$43:K43),0)</f>
        <v>0</v>
      </c>
      <c r="L42" s="325">
        <f>IF(L43=1,SUM($D$43:L43),0)</f>
        <v>0</v>
      </c>
      <c r="M42" s="325">
        <f>IF(M43=1,SUM($D$43:M43),0)</f>
        <v>0</v>
      </c>
      <c r="N42" s="325">
        <f>IF(N43=1,SUM($D$43:N43),0)</f>
        <v>0</v>
      </c>
      <c r="O42" s="325">
        <f>IF(O43=1,SUM($D$43:O43),0)</f>
        <v>0</v>
      </c>
      <c r="P42" s="326">
        <f>IF(P43=1,SUM($D$43:P43),0)</f>
        <v>0</v>
      </c>
      <c r="Q42" s="326">
        <f>IF(Q43=1,SUM($D$43:Q43),0)</f>
        <v>0</v>
      </c>
      <c r="R42" s="326">
        <f>IF(R43=1,SUM($D$43:R43),0)</f>
        <v>0</v>
      </c>
      <c r="S42" s="326">
        <f>IF(S43=1,SUM($D$43:S43),0)</f>
        <v>0</v>
      </c>
      <c r="T42" s="327">
        <f>IF(T43=1,SUM($D$43:T43),0)</f>
        <v>0</v>
      </c>
      <c r="U42" s="327">
        <f>IF(U43=1,SUM($D$43:U43),0)</f>
        <v>0</v>
      </c>
      <c r="V42" s="327">
        <f>IF(V43=1,SUM($D$43:V43),0)</f>
        <v>0</v>
      </c>
      <c r="W42" s="327">
        <f>IF(W43=1,SUM($D$43:W43),0)</f>
        <v>0</v>
      </c>
      <c r="X42" s="328">
        <f>IF(X43=1,SUM($D$43:X43),0)</f>
        <v>0</v>
      </c>
      <c r="Y42" s="328">
        <f>IF(Y43=1,SUM($D$43:Y43),0)</f>
        <v>0</v>
      </c>
      <c r="Z42" s="328">
        <f>IF(Z43=1,SUM($D$43:Z43),0)</f>
        <v>0</v>
      </c>
      <c r="AA42" s="328">
        <f>IF(AA43=1,SUM($D$43:AA43),0)</f>
        <v>0</v>
      </c>
      <c r="AB42" s="329">
        <f>IF(AB43=1,SUM($D$43:AB43),0)</f>
        <v>2</v>
      </c>
      <c r="AC42" s="329">
        <f>IF(AC43=1,SUM($D$43:AC43),0)</f>
        <v>3</v>
      </c>
      <c r="AD42" s="329">
        <f>IF(AD43=1,SUM($D$43:AD43),0)</f>
        <v>0</v>
      </c>
      <c r="AE42" s="329">
        <f>IF(AE43=1,SUM($D$43:AE43),0)</f>
        <v>0</v>
      </c>
      <c r="AF42" s="330">
        <f>IF(AF43=1,SUM($D$43:AF43),0)</f>
        <v>0</v>
      </c>
      <c r="AG42" s="330">
        <f>IF(AG43=1,SUM($D$43:AG43),0)</f>
        <v>0</v>
      </c>
      <c r="AH42" s="330">
        <f>IF(AH43=1,SUM($D$43:AH43),0)</f>
        <v>0</v>
      </c>
      <c r="AI42" s="330">
        <f>IF(AI43=1,SUM($D$43:AI43),0)</f>
        <v>0</v>
      </c>
      <c r="AJ42" s="331">
        <f>IF(AJ43=1,SUM($D$43:AJ43),0)</f>
        <v>0</v>
      </c>
      <c r="AK42" s="331">
        <f>IF(AK43=1,SUM($D$43:AK43),0)</f>
        <v>0</v>
      </c>
      <c r="AL42" s="331">
        <f>IF(AL43=1,SUM($D$43:AL43),0)</f>
        <v>0</v>
      </c>
      <c r="AM42" s="331">
        <f>IF(AM43=1,SUM($D$43:AM43),0)</f>
        <v>0</v>
      </c>
      <c r="AN42" s="1047"/>
      <c r="AO42" s="1071"/>
      <c r="AP42" s="1021"/>
      <c r="AQ42" s="333">
        <f t="array" ref="AQ42">IF(MIN(IF(Affectation_S1!$A$5:$AM$216=B44&amp;"1",COLUMN(Affectation_S1!$A$5:$AM$216)))&lt;&gt;0,MIN(IF(Affectation_S1!$A$5:$AM$216=B44&amp;"1",COLUMN(Affectation_S1!$A$5:$AM$216))),"")</f>
        <v>4</v>
      </c>
      <c r="AR42" s="333">
        <f t="array" ref="AR42">IF(MIN(IF(Affectation_S1!$A$5:$AM$216=B44&amp;"2",COLUMN(Affectation_S1!$A$5:$AM$216)))&lt;&gt;0,MIN(IF(Affectation_S1!$A$5:$AM$216=B44&amp;"2",COLUMN(Affectation_S1!$A$5:$AM$216))),"")</f>
        <v>28</v>
      </c>
      <c r="AS42" s="333">
        <f t="array" ref="AS42">IF(MIN(IF(Affectation_S1!$A$5:$AM$216=B44&amp;"3",COLUMN(Affectation_S1!$A$5:$AM$216)))&lt;&gt;0,MIN(IF(Affectation_S1!$A$5:$AM$216=B44&amp;"3",COLUMN(Affectation_S1!$A$5:$AM$216))),"")</f>
        <v>29</v>
      </c>
      <c r="AT42" s="333" t="str">
        <f t="array" ref="AT42">IF(MIN(IF(Affectation_S1!$A$5:$AM$216=B44&amp;"4",COLUMN(Affectation_S1!$A$5:$AM$216)))&lt;&gt;0,MIN(IF(Affectation_S1!$A$5:$AM$216=B44&amp;"4",COLUMN(Affectation_S1!$A$5:$AM$216))),"")</f>
        <v/>
      </c>
      <c r="AU42" s="333" t="str">
        <f t="array" ref="AU42">IF(MIN(IF(Affectation_S1!$A$5:$AM$216=C44&amp;"5",COLUMN(Affectation_S1!$A$5:$AM$216)))&lt;&gt;0,MIN(IF(Affectation_S1!$A$5:$AM$216=C44&amp;"5",COLUMN(Affectation_S1!$A$5:$AM$216))),"")</f>
        <v/>
      </c>
      <c r="AV42" s="1018"/>
      <c r="AW42" s="1018"/>
      <c r="AX42" s="1018"/>
      <c r="AY42" s="1018"/>
      <c r="AZ42" s="1018"/>
      <c r="BX42" s="452" t="s">
        <v>318</v>
      </c>
    </row>
    <row r="43" spans="1:76" hidden="1">
      <c r="A43" s="1071"/>
      <c r="B43" s="1072"/>
      <c r="C43" s="1072">
        <v>39</v>
      </c>
      <c r="D43" s="323">
        <f>IF(D44&lt;&gt;"",1,0)</f>
        <v>1</v>
      </c>
      <c r="E43" s="323">
        <f>IF(E44&lt;&gt;"",1,0)</f>
        <v>0</v>
      </c>
      <c r="F43" s="323">
        <f t="shared" ref="F43:AM43" si="25">IF(F44&lt;&gt;"",1,0)</f>
        <v>0</v>
      </c>
      <c r="G43" s="323">
        <f t="shared" si="25"/>
        <v>0</v>
      </c>
      <c r="H43" s="324">
        <f t="shared" si="25"/>
        <v>0</v>
      </c>
      <c r="I43" s="324">
        <f t="shared" si="25"/>
        <v>0</v>
      </c>
      <c r="J43" s="324">
        <f t="shared" si="25"/>
        <v>0</v>
      </c>
      <c r="K43" s="324">
        <f t="shared" si="25"/>
        <v>0</v>
      </c>
      <c r="L43" s="325">
        <f t="shared" si="25"/>
        <v>0</v>
      </c>
      <c r="M43" s="325">
        <f t="shared" si="25"/>
        <v>0</v>
      </c>
      <c r="N43" s="325">
        <f t="shared" si="25"/>
        <v>0</v>
      </c>
      <c r="O43" s="325">
        <f t="shared" si="25"/>
        <v>0</v>
      </c>
      <c r="P43" s="326">
        <f t="shared" si="25"/>
        <v>0</v>
      </c>
      <c r="Q43" s="326">
        <f t="shared" si="25"/>
        <v>0</v>
      </c>
      <c r="R43" s="326">
        <f t="shared" si="25"/>
        <v>0</v>
      </c>
      <c r="S43" s="326">
        <f t="shared" si="25"/>
        <v>0</v>
      </c>
      <c r="T43" s="327">
        <f t="shared" si="25"/>
        <v>0</v>
      </c>
      <c r="U43" s="327">
        <f t="shared" si="25"/>
        <v>0</v>
      </c>
      <c r="V43" s="327">
        <f t="shared" si="25"/>
        <v>0</v>
      </c>
      <c r="W43" s="327">
        <f t="shared" si="25"/>
        <v>0</v>
      </c>
      <c r="X43" s="328">
        <f t="shared" si="25"/>
        <v>0</v>
      </c>
      <c r="Y43" s="328">
        <f t="shared" si="25"/>
        <v>0</v>
      </c>
      <c r="Z43" s="328">
        <f t="shared" si="25"/>
        <v>0</v>
      </c>
      <c r="AA43" s="328">
        <f t="shared" si="25"/>
        <v>0</v>
      </c>
      <c r="AB43" s="329">
        <f t="shared" si="25"/>
        <v>1</v>
      </c>
      <c r="AC43" s="329">
        <f t="shared" si="25"/>
        <v>1</v>
      </c>
      <c r="AD43" s="329">
        <f t="shared" si="25"/>
        <v>0</v>
      </c>
      <c r="AE43" s="329">
        <f t="shared" si="25"/>
        <v>0</v>
      </c>
      <c r="AF43" s="330">
        <f t="shared" si="25"/>
        <v>0</v>
      </c>
      <c r="AG43" s="330">
        <f t="shared" si="25"/>
        <v>0</v>
      </c>
      <c r="AH43" s="330">
        <f t="shared" si="25"/>
        <v>0</v>
      </c>
      <c r="AI43" s="330">
        <f t="shared" si="25"/>
        <v>0</v>
      </c>
      <c r="AJ43" s="331">
        <f t="shared" si="25"/>
        <v>0</v>
      </c>
      <c r="AK43" s="331">
        <f t="shared" si="25"/>
        <v>0</v>
      </c>
      <c r="AL43" s="331">
        <f t="shared" si="25"/>
        <v>0</v>
      </c>
      <c r="AM43" s="331">
        <f t="shared" si="25"/>
        <v>0</v>
      </c>
      <c r="AN43" s="1047"/>
      <c r="AO43" s="1071"/>
      <c r="AP43" s="1021"/>
      <c r="AQ43" s="333"/>
      <c r="AR43" s="333"/>
      <c r="AS43" s="333"/>
      <c r="AT43" s="1022"/>
      <c r="AU43" s="333"/>
      <c r="AV43" s="1018"/>
      <c r="AW43" s="1018"/>
      <c r="AX43" s="1018"/>
      <c r="AY43" s="1018"/>
      <c r="AZ43" s="1018"/>
      <c r="BX43" s="452" t="s">
        <v>318</v>
      </c>
    </row>
    <row r="44" spans="1:76" ht="16.5" thickBot="1">
      <c r="A44" s="1073" t="s">
        <v>88</v>
      </c>
      <c r="B44" s="346" t="str">
        <f t="shared" ref="B44" si="26">C44&amp;"A"</f>
        <v>40A</v>
      </c>
      <c r="C44" s="346">
        <v>40</v>
      </c>
      <c r="D44" s="1024" t="s">
        <v>193</v>
      </c>
      <c r="E44" s="1024"/>
      <c r="F44" s="1024"/>
      <c r="G44" s="1024"/>
      <c r="H44" s="1025"/>
      <c r="I44" s="1025"/>
      <c r="J44" s="1025"/>
      <c r="K44" s="1025"/>
      <c r="L44" s="1026"/>
      <c r="M44" s="1026"/>
      <c r="N44" s="1026"/>
      <c r="O44" s="1026"/>
      <c r="P44" s="1027"/>
      <c r="Q44" s="1027"/>
      <c r="R44" s="1027"/>
      <c r="S44" s="1027"/>
      <c r="T44" s="1028"/>
      <c r="U44" s="1028"/>
      <c r="V44" s="1028"/>
      <c r="W44" s="1028"/>
      <c r="X44" s="1029"/>
      <c r="Y44" s="1029"/>
      <c r="Z44" s="1029"/>
      <c r="AA44" s="1029"/>
      <c r="AB44" s="1030" t="s">
        <v>306</v>
      </c>
      <c r="AC44" s="1030" t="s">
        <v>307</v>
      </c>
      <c r="AD44" s="1030"/>
      <c r="AE44" s="1030"/>
      <c r="AF44" s="1031"/>
      <c r="AG44" s="1031"/>
      <c r="AH44" s="1031"/>
      <c r="AI44" s="1031"/>
      <c r="AJ44" s="1032"/>
      <c r="AK44" s="1032"/>
      <c r="AL44" s="1032"/>
      <c r="AM44" s="1032"/>
      <c r="AN44" s="1047"/>
      <c r="AO44" s="1073" t="s">
        <v>88</v>
      </c>
      <c r="AP44" s="1033" t="s">
        <v>188</v>
      </c>
      <c r="AQ44" s="335" t="str">
        <f>IFERROR(INDEX(Tableau_Affectation_S1,AQ41,AQ42),"")</f>
        <v>Élaboration des mét. Fer.</v>
      </c>
      <c r="AR44" s="335" t="str">
        <f>IFERROR(INDEX(Tableau_Affectation_S1,AR41,AR42),"")</f>
        <v>Métallurgie du soudage et contrôles</v>
      </c>
      <c r="AS44" s="335" t="str">
        <f>IFERROR(INDEX(Tableau_Affectation_S1,AS41,AS42),"")</f>
        <v>Métallurgie du soudage (TP)</v>
      </c>
      <c r="AT44" s="336" t="str">
        <f>IFERROR(INDEX(Tableau_Affectation_S1,AT41,AT42),"")</f>
        <v/>
      </c>
      <c r="AU44" s="336" t="str">
        <f>IFERROR(INDEX(Tableau_Affectation_S1,AU41,AU42),"")</f>
        <v/>
      </c>
      <c r="AV44" s="1034" t="s">
        <v>189</v>
      </c>
      <c r="AW44" s="337" t="str">
        <f>Affectation_S2!AQ44</f>
        <v>TP trait. Ther. et thermo-chim. Mét.</v>
      </c>
      <c r="AX44" s="337" t="str">
        <f>Affectation_S2!AR44</f>
        <v>Aciers et alliages spéciaux</v>
      </c>
      <c r="AY44" s="337" t="str">
        <f>Affectation_S2!AS44</f>
        <v/>
      </c>
      <c r="AZ44" s="337" t="str">
        <f>Affectation_S2!AT44</f>
        <v/>
      </c>
      <c r="BX44" s="452" t="s">
        <v>318</v>
      </c>
    </row>
    <row r="45" spans="1:76" hidden="1">
      <c r="A45" s="1074"/>
      <c r="B45" s="1075"/>
      <c r="C45" s="1075">
        <v>41</v>
      </c>
      <c r="D45" s="313" t="str">
        <f>$B$48&amp;D46</f>
        <v>44A0</v>
      </c>
      <c r="E45" s="313" t="str">
        <f>$B$48&amp;E46</f>
        <v>44A0</v>
      </c>
      <c r="F45" s="313" t="str">
        <f t="shared" ref="F45:AM45" si="27">$B$48&amp;F46</f>
        <v>44A0</v>
      </c>
      <c r="G45" s="313" t="str">
        <f t="shared" si="27"/>
        <v>44A0</v>
      </c>
      <c r="H45" s="314" t="str">
        <f t="shared" si="27"/>
        <v>44A0</v>
      </c>
      <c r="I45" s="314" t="str">
        <f t="shared" si="27"/>
        <v>44A0</v>
      </c>
      <c r="J45" s="314" t="str">
        <f t="shared" si="27"/>
        <v>44A0</v>
      </c>
      <c r="K45" s="314" t="str">
        <f t="shared" si="27"/>
        <v>44A0</v>
      </c>
      <c r="L45" s="315" t="str">
        <f t="shared" si="27"/>
        <v>44A0</v>
      </c>
      <c r="M45" s="315" t="str">
        <f t="shared" si="27"/>
        <v>44A0</v>
      </c>
      <c r="N45" s="315" t="str">
        <f t="shared" si="27"/>
        <v>44A0</v>
      </c>
      <c r="O45" s="315" t="str">
        <f t="shared" si="27"/>
        <v>44A0</v>
      </c>
      <c r="P45" s="316" t="str">
        <f t="shared" si="27"/>
        <v>44A0</v>
      </c>
      <c r="Q45" s="316" t="str">
        <f t="shared" si="27"/>
        <v>44A0</v>
      </c>
      <c r="R45" s="316" t="str">
        <f t="shared" si="27"/>
        <v>44A0</v>
      </c>
      <c r="S45" s="316" t="str">
        <f t="shared" si="27"/>
        <v>44A0</v>
      </c>
      <c r="T45" s="317" t="str">
        <f t="shared" si="27"/>
        <v>44A1</v>
      </c>
      <c r="U45" s="317" t="str">
        <f t="shared" si="27"/>
        <v>44A0</v>
      </c>
      <c r="V45" s="317" t="str">
        <f t="shared" si="27"/>
        <v>44A0</v>
      </c>
      <c r="W45" s="317" t="str">
        <f t="shared" si="27"/>
        <v>44A0</v>
      </c>
      <c r="X45" s="318" t="str">
        <f t="shared" si="27"/>
        <v>44A0</v>
      </c>
      <c r="Y45" s="318" t="str">
        <f t="shared" si="27"/>
        <v>44A0</v>
      </c>
      <c r="Z45" s="318" t="str">
        <f t="shared" si="27"/>
        <v>44A0</v>
      </c>
      <c r="AA45" s="318" t="str">
        <f t="shared" si="27"/>
        <v>44A0</v>
      </c>
      <c r="AB45" s="319" t="str">
        <f t="shared" si="27"/>
        <v>44A0</v>
      </c>
      <c r="AC45" s="319" t="str">
        <f t="shared" si="27"/>
        <v>44A0</v>
      </c>
      <c r="AD45" s="319" t="str">
        <f t="shared" si="27"/>
        <v>44A0</v>
      </c>
      <c r="AE45" s="319" t="str">
        <f t="shared" si="27"/>
        <v>44A0</v>
      </c>
      <c r="AF45" s="320" t="str">
        <f t="shared" si="27"/>
        <v>44A0</v>
      </c>
      <c r="AG45" s="320" t="str">
        <f t="shared" si="27"/>
        <v>44A0</v>
      </c>
      <c r="AH45" s="320" t="str">
        <f t="shared" si="27"/>
        <v>44A0</v>
      </c>
      <c r="AI45" s="320" t="str">
        <f t="shared" si="27"/>
        <v>44A0</v>
      </c>
      <c r="AJ45" s="321" t="str">
        <f t="shared" si="27"/>
        <v>44A0</v>
      </c>
      <c r="AK45" s="321" t="str">
        <f t="shared" si="27"/>
        <v>44A0</v>
      </c>
      <c r="AL45" s="321" t="str">
        <f t="shared" si="27"/>
        <v>44A0</v>
      </c>
      <c r="AM45" s="321" t="str">
        <f t="shared" si="27"/>
        <v>44A0</v>
      </c>
      <c r="AN45" s="1047"/>
      <c r="AO45" s="1074"/>
      <c r="AP45" s="1017"/>
      <c r="AQ45" s="345">
        <f>AQ41+4</f>
        <v>44</v>
      </c>
      <c r="AR45" s="345">
        <f t="shared" ref="AR45:AT45" si="28">AR41+4</f>
        <v>44</v>
      </c>
      <c r="AS45" s="345">
        <f t="shared" si="28"/>
        <v>44</v>
      </c>
      <c r="AT45" s="345">
        <f t="shared" si="28"/>
        <v>44</v>
      </c>
      <c r="AU45" s="345">
        <v>44</v>
      </c>
      <c r="AV45" s="1018"/>
      <c r="AW45" s="1018"/>
      <c r="AX45" s="1018"/>
      <c r="AY45" s="1018"/>
      <c r="AZ45" s="1018"/>
      <c r="BX45" s="452" t="s">
        <v>318</v>
      </c>
    </row>
    <row r="46" spans="1:76" hidden="1">
      <c r="A46" s="1076"/>
      <c r="B46" s="1018"/>
      <c r="C46" s="1018">
        <v>42</v>
      </c>
      <c r="D46" s="323">
        <f>D47</f>
        <v>0</v>
      </c>
      <c r="E46" s="323">
        <f>IF(E47=1,SUM($D$47:E47),0)</f>
        <v>0</v>
      </c>
      <c r="F46" s="323">
        <f>IF(F47=1,SUM($D$47:F47),0)</f>
        <v>0</v>
      </c>
      <c r="G46" s="323">
        <f>IF(G47=1,SUM($D$47:G47),0)</f>
        <v>0</v>
      </c>
      <c r="H46" s="324">
        <f>IF(H47=1,SUM($D$47:H47),0)</f>
        <v>0</v>
      </c>
      <c r="I46" s="324">
        <f>IF(I47=1,SUM($D$47:I47),0)</f>
        <v>0</v>
      </c>
      <c r="J46" s="324">
        <f>IF(J47=1,SUM($D$47:J47),0)</f>
        <v>0</v>
      </c>
      <c r="K46" s="324">
        <f>IF(K47=1,SUM($D$47:K47),0)</f>
        <v>0</v>
      </c>
      <c r="L46" s="325">
        <f>IF(L47=1,SUM($D$47:L47),0)</f>
        <v>0</v>
      </c>
      <c r="M46" s="325">
        <f>IF(M47=1,SUM($D$47:M47),0)</f>
        <v>0</v>
      </c>
      <c r="N46" s="325">
        <f>IF(N47=1,SUM($D$47:N47),0)</f>
        <v>0</v>
      </c>
      <c r="O46" s="325">
        <f>IF(O47=1,SUM($D$47:O47),0)</f>
        <v>0</v>
      </c>
      <c r="P46" s="326">
        <f>IF(P47=1,SUM($D$47:P47),0)</f>
        <v>0</v>
      </c>
      <c r="Q46" s="326">
        <f>IF(Q47=1,SUM($D$47:Q47),0)</f>
        <v>0</v>
      </c>
      <c r="R46" s="326">
        <f>IF(R47=1,SUM($D$47:R47),0)</f>
        <v>0</v>
      </c>
      <c r="S46" s="326">
        <f>IF(S47=1,SUM($D$47:S47),0)</f>
        <v>0</v>
      </c>
      <c r="T46" s="327">
        <f>IF(T47=1,SUM($D$47:T47),0)</f>
        <v>1</v>
      </c>
      <c r="U46" s="327">
        <f>IF(U47=1,SUM($D$47:U47),0)</f>
        <v>0</v>
      </c>
      <c r="V46" s="327">
        <f>IF(V47=1,SUM($D$47:V47),0)</f>
        <v>0</v>
      </c>
      <c r="W46" s="327">
        <f>IF(W47=1,SUM($D$47:W47),0)</f>
        <v>0</v>
      </c>
      <c r="X46" s="328">
        <f>IF(X47=1,SUM($D$47:X47),0)</f>
        <v>0</v>
      </c>
      <c r="Y46" s="328">
        <f>IF(Y47=1,SUM($D$47:Y47),0)</f>
        <v>0</v>
      </c>
      <c r="Z46" s="328">
        <f>IF(Z47=1,SUM($D$47:Z47),0)</f>
        <v>0</v>
      </c>
      <c r="AA46" s="328">
        <f>IF(AA47=1,SUM($D$47:AA47),0)</f>
        <v>0</v>
      </c>
      <c r="AB46" s="329">
        <f>IF(AB47=1,SUM($D$47:AB47),0)</f>
        <v>0</v>
      </c>
      <c r="AC46" s="329">
        <f>IF(AC47=1,SUM($D$47:AC47),0)</f>
        <v>0</v>
      </c>
      <c r="AD46" s="329">
        <f>IF(AD47=1,SUM($D$47:AD47),0)</f>
        <v>0</v>
      </c>
      <c r="AE46" s="329">
        <f>IF(AE47=1,SUM($D$47:AE47),0)</f>
        <v>0</v>
      </c>
      <c r="AF46" s="330">
        <f>IF(AF47=1,SUM($D$47:AF47),0)</f>
        <v>0</v>
      </c>
      <c r="AG46" s="330">
        <f>IF(AG47=1,SUM($D$47:AG47),0)</f>
        <v>0</v>
      </c>
      <c r="AH46" s="330">
        <f>IF(AH47=1,SUM($D$47:AH47),0)</f>
        <v>0</v>
      </c>
      <c r="AI46" s="330">
        <f>IF(AI47=1,SUM($D$47:AI47),0)</f>
        <v>0</v>
      </c>
      <c r="AJ46" s="331">
        <f>IF(AJ47=1,SUM($D$47:AJ47),0)</f>
        <v>0</v>
      </c>
      <c r="AK46" s="331">
        <f>IF(AK47=1,SUM($D$47:AK47),0)</f>
        <v>0</v>
      </c>
      <c r="AL46" s="331">
        <f>IF(AL47=1,SUM($D$47:AL47),0)</f>
        <v>0</v>
      </c>
      <c r="AM46" s="331">
        <f>IF(AM47=1,SUM($D$47:AM47),0)</f>
        <v>0</v>
      </c>
      <c r="AN46" s="1047"/>
      <c r="AO46" s="1076"/>
      <c r="AP46" s="1021"/>
      <c r="AQ46" s="333">
        <f t="array" ref="AQ46">IF(MIN(IF(Affectation_S1!$A$5:$AM$216=B48&amp;"1",COLUMN(Affectation_S1!$A$5:$AM$216)))&lt;&gt;0,MIN(IF(Affectation_S1!$A$5:$AM$216=B48&amp;"1",COLUMN(Affectation_S1!$A$5:$AM$216))),"")</f>
        <v>20</v>
      </c>
      <c r="AR46" s="333" t="str">
        <f t="array" ref="AR46">IF(MIN(IF(Affectation_S1!$A$5:$AM$216=B48&amp;"2",COLUMN(Affectation_S1!$A$5:$AM$216)))&lt;&gt;0,MIN(IF(Affectation_S1!$A$5:$AM$216=B48&amp;"2",COLUMN(Affectation_S1!$A$5:$AM$216))),"")</f>
        <v/>
      </c>
      <c r="AS46" s="333" t="str">
        <f t="array" ref="AS46">IF(MIN(IF(Affectation_S1!$A$5:$AM$216=B48&amp;"3",COLUMN(Affectation_S1!$A$5:$AM$216)))&lt;&gt;0,MIN(IF(Affectation_S1!$A$5:$AM$216=B48&amp;"3",COLUMN(Affectation_S1!$A$5:$AM$216))),"")</f>
        <v/>
      </c>
      <c r="AT46" s="333" t="str">
        <f t="array" ref="AT46">IF(MIN(IF(Affectation_S1!$A$5:$AM$216=B48&amp;"4",COLUMN(Affectation_S1!$A$5:$AM$216)))&lt;&gt;0,MIN(IF(Affectation_S1!$A$5:$AM$216=B48&amp;"4",COLUMN(Affectation_S1!$A$5:$AM$216))),"")</f>
        <v/>
      </c>
      <c r="AU46" s="333" t="str">
        <f t="array" ref="AU46">IF(MIN(IF(Affectation_S1!$A$5:$AM$216=C48&amp;"5",COLUMN(Affectation_S1!$A$5:$AM$216)))&lt;&gt;0,MIN(IF(Affectation_S1!$A$5:$AM$216=C48&amp;"5",COLUMN(Affectation_S1!$A$5:$AM$216))),"")</f>
        <v/>
      </c>
      <c r="AV46" s="1018"/>
      <c r="AW46" s="1018"/>
      <c r="AX46" s="1018"/>
      <c r="AY46" s="1018"/>
      <c r="AZ46" s="1018"/>
      <c r="BX46" s="452" t="s">
        <v>318</v>
      </c>
    </row>
    <row r="47" spans="1:76" hidden="1">
      <c r="A47" s="1076"/>
      <c r="B47" s="1018"/>
      <c r="C47" s="1018">
        <v>43</v>
      </c>
      <c r="D47" s="323">
        <f>IF(D48&lt;&gt;"",1,0)</f>
        <v>0</v>
      </c>
      <c r="E47" s="323">
        <f>IF(E48&lt;&gt;"",1,0)</f>
        <v>0</v>
      </c>
      <c r="F47" s="323">
        <f t="shared" ref="F47:AM47" si="29">IF(F48&lt;&gt;"",1,0)</f>
        <v>0</v>
      </c>
      <c r="G47" s="323">
        <f t="shared" si="29"/>
        <v>0</v>
      </c>
      <c r="H47" s="324">
        <f t="shared" si="29"/>
        <v>0</v>
      </c>
      <c r="I47" s="324">
        <f t="shared" si="29"/>
        <v>0</v>
      </c>
      <c r="J47" s="324">
        <f t="shared" si="29"/>
        <v>0</v>
      </c>
      <c r="K47" s="324">
        <f t="shared" si="29"/>
        <v>0</v>
      </c>
      <c r="L47" s="325">
        <f t="shared" si="29"/>
        <v>0</v>
      </c>
      <c r="M47" s="325">
        <f t="shared" si="29"/>
        <v>0</v>
      </c>
      <c r="N47" s="325">
        <f t="shared" si="29"/>
        <v>0</v>
      </c>
      <c r="O47" s="325">
        <f t="shared" si="29"/>
        <v>0</v>
      </c>
      <c r="P47" s="326">
        <f t="shared" si="29"/>
        <v>0</v>
      </c>
      <c r="Q47" s="326">
        <f t="shared" si="29"/>
        <v>0</v>
      </c>
      <c r="R47" s="326">
        <f t="shared" si="29"/>
        <v>0</v>
      </c>
      <c r="S47" s="326">
        <f t="shared" si="29"/>
        <v>0</v>
      </c>
      <c r="T47" s="327">
        <f t="shared" si="29"/>
        <v>1</v>
      </c>
      <c r="U47" s="327">
        <f t="shared" si="29"/>
        <v>0</v>
      </c>
      <c r="V47" s="327">
        <f t="shared" si="29"/>
        <v>0</v>
      </c>
      <c r="W47" s="327">
        <f t="shared" si="29"/>
        <v>0</v>
      </c>
      <c r="X47" s="328">
        <f t="shared" si="29"/>
        <v>0</v>
      </c>
      <c r="Y47" s="328">
        <f t="shared" si="29"/>
        <v>0</v>
      </c>
      <c r="Z47" s="328">
        <f t="shared" si="29"/>
        <v>0</v>
      </c>
      <c r="AA47" s="328">
        <f t="shared" si="29"/>
        <v>0</v>
      </c>
      <c r="AB47" s="329">
        <f t="shared" si="29"/>
        <v>0</v>
      </c>
      <c r="AC47" s="329">
        <f t="shared" si="29"/>
        <v>0</v>
      </c>
      <c r="AD47" s="329">
        <f t="shared" si="29"/>
        <v>0</v>
      </c>
      <c r="AE47" s="329">
        <f t="shared" si="29"/>
        <v>0</v>
      </c>
      <c r="AF47" s="330">
        <f t="shared" si="29"/>
        <v>0</v>
      </c>
      <c r="AG47" s="330">
        <f t="shared" si="29"/>
        <v>0</v>
      </c>
      <c r="AH47" s="330">
        <f t="shared" si="29"/>
        <v>0</v>
      </c>
      <c r="AI47" s="330">
        <f t="shared" si="29"/>
        <v>0</v>
      </c>
      <c r="AJ47" s="331">
        <f t="shared" si="29"/>
        <v>0</v>
      </c>
      <c r="AK47" s="331">
        <f t="shared" si="29"/>
        <v>0</v>
      </c>
      <c r="AL47" s="331">
        <f t="shared" si="29"/>
        <v>0</v>
      </c>
      <c r="AM47" s="331">
        <f t="shared" si="29"/>
        <v>0</v>
      </c>
      <c r="AN47" s="1047"/>
      <c r="AO47" s="1076"/>
      <c r="AP47" s="1021"/>
      <c r="AQ47" s="333"/>
      <c r="AR47" s="333"/>
      <c r="AS47" s="333"/>
      <c r="AT47" s="1022"/>
      <c r="AU47" s="1022"/>
      <c r="AV47" s="1018"/>
      <c r="AW47" s="1018"/>
      <c r="AX47" s="1018"/>
      <c r="AY47" s="1018"/>
      <c r="AZ47" s="1018"/>
      <c r="BX47" s="452" t="s">
        <v>318</v>
      </c>
    </row>
    <row r="48" spans="1:76" ht="16.5" thickBot="1">
      <c r="A48" s="1034" t="s">
        <v>60</v>
      </c>
      <c r="B48" s="347" t="str">
        <f t="shared" ref="B48" si="30">C48&amp;"A"</f>
        <v>44A</v>
      </c>
      <c r="C48" s="347">
        <v>44</v>
      </c>
      <c r="D48" s="1024"/>
      <c r="E48" s="1024"/>
      <c r="F48" s="1024"/>
      <c r="G48" s="1024"/>
      <c r="H48" s="1025"/>
      <c r="I48" s="1025"/>
      <c r="J48" s="1025"/>
      <c r="K48" s="1025"/>
      <c r="L48" s="1026"/>
      <c r="M48" s="1026"/>
      <c r="N48" s="1026"/>
      <c r="O48" s="1026"/>
      <c r="P48" s="1027"/>
      <c r="Q48" s="1027"/>
      <c r="R48" s="1027"/>
      <c r="S48" s="1027"/>
      <c r="T48" s="1028" t="s">
        <v>262</v>
      </c>
      <c r="U48" s="1028"/>
      <c r="V48" s="1028"/>
      <c r="W48" s="1028"/>
      <c r="X48" s="1029"/>
      <c r="Y48" s="1029"/>
      <c r="Z48" s="1029"/>
      <c r="AA48" s="1029"/>
      <c r="AB48" s="1030"/>
      <c r="AC48" s="1030"/>
      <c r="AD48" s="1030"/>
      <c r="AE48" s="1030"/>
      <c r="AF48" s="1031"/>
      <c r="AG48" s="1031"/>
      <c r="AH48" s="1031"/>
      <c r="AI48" s="1031"/>
      <c r="AJ48" s="1032"/>
      <c r="AK48" s="1032"/>
      <c r="AL48" s="1032"/>
      <c r="AM48" s="1032"/>
      <c r="AN48" s="1047"/>
      <c r="AO48" s="1034" t="s">
        <v>60</v>
      </c>
      <c r="AP48" s="1033" t="s">
        <v>188</v>
      </c>
      <c r="AQ48" s="335" t="str">
        <f>IFERROR(INDEX(Tableau_Affectation_S1,AQ45,AQ46),"")</f>
        <v>Moteurs à combustion interne</v>
      </c>
      <c r="AR48" s="335" t="str">
        <f>IFERROR(INDEX(Tableau_Affectation_S1,AR45,AR46),"")</f>
        <v/>
      </c>
      <c r="AS48" s="335" t="str">
        <f>IFERROR(INDEX(Tableau_Affectation_S1,AS45,AS46),"")</f>
        <v/>
      </c>
      <c r="AT48" s="336" t="str">
        <f>IFERROR(INDEX(Tableau_Affectation_S1,AT45,AT46),"")</f>
        <v/>
      </c>
      <c r="AU48" s="336" t="str">
        <f>IFERROR(INDEX(Tableau_Affectation_S1,AU45,AU46),"")</f>
        <v/>
      </c>
      <c r="AV48" s="1034" t="s">
        <v>189</v>
      </c>
      <c r="AW48" s="337" t="str">
        <f>Affectation_S2!AQ48</f>
        <v>Moteur à combustion interne</v>
      </c>
      <c r="AX48" s="337" t="str">
        <f>Affectation_S2!AR48</f>
        <v>TP Moteurs à combustion int.</v>
      </c>
      <c r="AY48" s="337" t="str">
        <f>Affectation_S2!AS48</f>
        <v>Moteurs à combustion int.</v>
      </c>
      <c r="AZ48" s="337" t="str">
        <f>Affectation_S2!AT48</f>
        <v/>
      </c>
      <c r="BX48" s="452" t="s">
        <v>318</v>
      </c>
    </row>
    <row r="49" spans="1:76" hidden="1">
      <c r="A49" s="1077"/>
      <c r="B49" s="1078"/>
      <c r="C49" s="1078">
        <v>45</v>
      </c>
      <c r="D49" s="313" t="str">
        <f>$B$52&amp;D50</f>
        <v>48A0</v>
      </c>
      <c r="E49" s="313" t="str">
        <f>$B$52&amp;E50</f>
        <v>48A0</v>
      </c>
      <c r="F49" s="313" t="str">
        <f t="shared" ref="F49:AM49" si="31">$B$52&amp;F50</f>
        <v>48A0</v>
      </c>
      <c r="G49" s="313" t="str">
        <f t="shared" si="31"/>
        <v>48A0</v>
      </c>
      <c r="H49" s="314" t="str">
        <f t="shared" si="31"/>
        <v>48A0</v>
      </c>
      <c r="I49" s="314" t="str">
        <f t="shared" si="31"/>
        <v>48A0</v>
      </c>
      <c r="J49" s="314" t="str">
        <f t="shared" si="31"/>
        <v>48A0</v>
      </c>
      <c r="K49" s="314" t="str">
        <f t="shared" si="31"/>
        <v>48A0</v>
      </c>
      <c r="L49" s="315" t="str">
        <f t="shared" si="31"/>
        <v>48A0</v>
      </c>
      <c r="M49" s="315" t="str">
        <f t="shared" si="31"/>
        <v>48A0</v>
      </c>
      <c r="N49" s="315" t="str">
        <f t="shared" si="31"/>
        <v>48A0</v>
      </c>
      <c r="O49" s="315" t="str">
        <f t="shared" si="31"/>
        <v>48A0</v>
      </c>
      <c r="P49" s="316" t="str">
        <f t="shared" si="31"/>
        <v>48A0</v>
      </c>
      <c r="Q49" s="316" t="str">
        <f t="shared" si="31"/>
        <v>48A0</v>
      </c>
      <c r="R49" s="316" t="str">
        <f t="shared" si="31"/>
        <v>48A0</v>
      </c>
      <c r="S49" s="316" t="str">
        <f t="shared" si="31"/>
        <v>48A0</v>
      </c>
      <c r="T49" s="317" t="str">
        <f t="shared" si="31"/>
        <v>48A1</v>
      </c>
      <c r="U49" s="317" t="str">
        <f t="shared" si="31"/>
        <v>48A0</v>
      </c>
      <c r="V49" s="317" t="str">
        <f t="shared" si="31"/>
        <v>48A0</v>
      </c>
      <c r="W49" s="317" t="str">
        <f t="shared" si="31"/>
        <v>48A0</v>
      </c>
      <c r="X49" s="318" t="str">
        <f t="shared" si="31"/>
        <v>48A0</v>
      </c>
      <c r="Y49" s="318" t="str">
        <f t="shared" si="31"/>
        <v>48A0</v>
      </c>
      <c r="Z49" s="318" t="str">
        <f t="shared" si="31"/>
        <v>48A0</v>
      </c>
      <c r="AA49" s="318" t="str">
        <f t="shared" si="31"/>
        <v>48A0</v>
      </c>
      <c r="AB49" s="319" t="str">
        <f t="shared" si="31"/>
        <v>48A2</v>
      </c>
      <c r="AC49" s="319" t="str">
        <f t="shared" si="31"/>
        <v>48A0</v>
      </c>
      <c r="AD49" s="319" t="str">
        <f t="shared" si="31"/>
        <v>48A0</v>
      </c>
      <c r="AE49" s="319" t="str">
        <f t="shared" si="31"/>
        <v>48A0</v>
      </c>
      <c r="AF49" s="320" t="str">
        <f t="shared" si="31"/>
        <v>48A3</v>
      </c>
      <c r="AG49" s="320" t="str">
        <f t="shared" si="31"/>
        <v>48A0</v>
      </c>
      <c r="AH49" s="320" t="str">
        <f t="shared" si="31"/>
        <v>48A0</v>
      </c>
      <c r="AI49" s="320" t="str">
        <f t="shared" si="31"/>
        <v>48A0</v>
      </c>
      <c r="AJ49" s="321" t="str">
        <f t="shared" si="31"/>
        <v>48A0</v>
      </c>
      <c r="AK49" s="321" t="str">
        <f t="shared" si="31"/>
        <v>48A0</v>
      </c>
      <c r="AL49" s="321" t="str">
        <f t="shared" si="31"/>
        <v>48A0</v>
      </c>
      <c r="AM49" s="321" t="str">
        <f t="shared" si="31"/>
        <v>48A0</v>
      </c>
      <c r="AN49" s="1047"/>
      <c r="AO49" s="1077"/>
      <c r="AP49" s="1017"/>
      <c r="AQ49" s="345">
        <f>AQ45+4</f>
        <v>48</v>
      </c>
      <c r="AR49" s="345">
        <f t="shared" ref="AR49:AT49" si="32">AR45+4</f>
        <v>48</v>
      </c>
      <c r="AS49" s="345">
        <f t="shared" si="32"/>
        <v>48</v>
      </c>
      <c r="AT49" s="345">
        <f t="shared" si="32"/>
        <v>48</v>
      </c>
      <c r="AU49" s="333">
        <v>48</v>
      </c>
      <c r="AV49" s="1018"/>
      <c r="AW49" s="1018"/>
      <c r="AX49" s="1018"/>
      <c r="AY49" s="1018"/>
      <c r="AZ49" s="1018"/>
      <c r="BX49" s="452" t="s">
        <v>318</v>
      </c>
    </row>
    <row r="50" spans="1:76" hidden="1">
      <c r="A50" s="1079"/>
      <c r="B50" s="1080"/>
      <c r="C50" s="1080">
        <v>46</v>
      </c>
      <c r="D50" s="323">
        <f>D51</f>
        <v>0</v>
      </c>
      <c r="E50" s="323">
        <f>IF(E51=1,SUM($D$51:E51),0)</f>
        <v>0</v>
      </c>
      <c r="F50" s="323">
        <f>IF(F51=1,SUM($D$51:F51),0)</f>
        <v>0</v>
      </c>
      <c r="G50" s="323">
        <f>IF(G51=1,SUM($D$51:G51),0)</f>
        <v>0</v>
      </c>
      <c r="H50" s="324">
        <f>IF(H51=1,SUM($D$51:H51),0)</f>
        <v>0</v>
      </c>
      <c r="I50" s="324">
        <f>IF(I51=1,SUM($D$51:I51),0)</f>
        <v>0</v>
      </c>
      <c r="J50" s="324">
        <f>IF(J51=1,SUM($D$51:J51),0)</f>
        <v>0</v>
      </c>
      <c r="K50" s="324">
        <f>IF(K51=1,SUM($D$51:K51),0)</f>
        <v>0</v>
      </c>
      <c r="L50" s="325">
        <f>IF(L51=1,SUM($D$51:L51),0)</f>
        <v>0</v>
      </c>
      <c r="M50" s="325">
        <f>IF(M51=1,SUM($D$51:M51),0)</f>
        <v>0</v>
      </c>
      <c r="N50" s="325">
        <f>IF(N51=1,SUM($D$51:N51),0)</f>
        <v>0</v>
      </c>
      <c r="O50" s="325">
        <f>IF(O51=1,SUM($D$51:O51),0)</f>
        <v>0</v>
      </c>
      <c r="P50" s="326">
        <f>IF(P51=1,SUM($D$51:P51),0)</f>
        <v>0</v>
      </c>
      <c r="Q50" s="326">
        <f>IF(Q51=1,SUM($D$51:Q51),0)</f>
        <v>0</v>
      </c>
      <c r="R50" s="326">
        <f>IF(R51=1,SUM($D$51:R51),0)</f>
        <v>0</v>
      </c>
      <c r="S50" s="326">
        <f>IF(S51=1,SUM($D$51:S51),0)</f>
        <v>0</v>
      </c>
      <c r="T50" s="327">
        <f>IF(T51=1,SUM($D$51:T51),0)</f>
        <v>1</v>
      </c>
      <c r="U50" s="327">
        <f>IF(U51=1,SUM($D$51:U51),0)</f>
        <v>0</v>
      </c>
      <c r="V50" s="327">
        <f>IF(V51=1,SUM($D$51:V51),0)</f>
        <v>0</v>
      </c>
      <c r="W50" s="327">
        <f>IF(W51=1,SUM($D$51:W51),0)</f>
        <v>0</v>
      </c>
      <c r="X50" s="328">
        <f>IF(X51=1,SUM($D$51:X51),0)</f>
        <v>0</v>
      </c>
      <c r="Y50" s="328">
        <f>IF(Y51=1,SUM($D$51:Y51),0)</f>
        <v>0</v>
      </c>
      <c r="Z50" s="328">
        <f>IF(Z51=1,SUM($D$51:Z51),0)</f>
        <v>0</v>
      </c>
      <c r="AA50" s="328">
        <f>IF(AA51=1,SUM($D$51:AA51),0)</f>
        <v>0</v>
      </c>
      <c r="AB50" s="329">
        <f>IF(AB51=1,SUM($D$51:AB51),0)</f>
        <v>2</v>
      </c>
      <c r="AC50" s="329">
        <f>IF(AC51=1,SUM($D$51:AC51),0)</f>
        <v>0</v>
      </c>
      <c r="AD50" s="329">
        <f>IF(AD51=1,SUM($D$51:AD51),0)</f>
        <v>0</v>
      </c>
      <c r="AE50" s="329">
        <f>IF(AE51=1,SUM($D$51:AE51),0)</f>
        <v>0</v>
      </c>
      <c r="AF50" s="330">
        <f>IF(AF51=1,SUM($D$51:AF51),0)</f>
        <v>3</v>
      </c>
      <c r="AG50" s="330">
        <f>IF(AG51=1,SUM($D$51:AG51),0)</f>
        <v>0</v>
      </c>
      <c r="AH50" s="330">
        <f>IF(AH51=1,SUM($D$51:AH51),0)</f>
        <v>0</v>
      </c>
      <c r="AI50" s="330">
        <f>IF(AI51=1,SUM($D$51:AI51),0)</f>
        <v>0</v>
      </c>
      <c r="AJ50" s="331">
        <f>IF(AJ51=1,SUM($D$51:AJ51),0)</f>
        <v>0</v>
      </c>
      <c r="AK50" s="331">
        <f>IF(AK51=1,SUM($D$51:AK51),0)</f>
        <v>0</v>
      </c>
      <c r="AL50" s="331">
        <f>IF(AL51=1,SUM($D$51:AL51),0)</f>
        <v>0</v>
      </c>
      <c r="AM50" s="331">
        <f>IF(AM51=1,SUM($D$51:AM51),0)</f>
        <v>0</v>
      </c>
      <c r="AN50" s="1047"/>
      <c r="AO50" s="1079"/>
      <c r="AP50" s="1021"/>
      <c r="AQ50" s="333">
        <f t="array" ref="AQ50">IF(MIN(IF(Affectation_S1!$A$5:$AM$216=B52&amp;"1",COLUMN(Affectation_S1!$A$5:$AM$216)))&lt;&gt;0,MIN(IF(Affectation_S1!$A$5:$AM$216=B52&amp;"1",COLUMN(Affectation_S1!$A$5:$AM$216))),"")</f>
        <v>20</v>
      </c>
      <c r="AR50" s="333">
        <f t="array" ref="AR50">IF(MIN(IF(Affectation_S1!$A$5:$AM$216=B52&amp;"2",COLUMN(Affectation_S1!$A$5:$AM$216)))&lt;&gt;0,MIN(IF(Affectation_S1!$A$5:$AM$216=B52&amp;"2",COLUMN(Affectation_S1!$A$5:$AM$216))),"")</f>
        <v>28</v>
      </c>
      <c r="AS50" s="333">
        <f t="array" ref="AS50">IF(MIN(IF(Affectation_S1!$A$5:$AM$216=B52&amp;"3",COLUMN(Affectation_S1!$A$5:$AM$216)))&lt;&gt;0,MIN(IF(Affectation_S1!$A$5:$AM$216=B52&amp;"3",COLUMN(Affectation_S1!$A$5:$AM$216))),"")</f>
        <v>32</v>
      </c>
      <c r="AT50" s="333" t="str">
        <f t="array" ref="AT50">IF(MIN(IF(Affectation_S1!$A$5:$AM$216=B52&amp;"4",COLUMN(Affectation_S1!$A$5:$AM$216)))&lt;&gt;0,MIN(IF(Affectation_S1!$A$5:$AM$216=B52&amp;"4",COLUMN(Affectation_S1!$A$5:$AM$216))),"")</f>
        <v/>
      </c>
      <c r="AU50" s="333" t="str">
        <f t="array" ref="AU50">IF(MIN(IF(Affectation_S1!$A$5:$AM$216=C52&amp;"5",COLUMN(Affectation_S1!$A$5:$AM$216)))&lt;&gt;0,MIN(IF(Affectation_S1!$A$5:$AM$216=C52&amp;"5",COLUMN(Affectation_S1!$A$5:$AM$216))),"")</f>
        <v/>
      </c>
      <c r="AV50" s="1018"/>
      <c r="AW50" s="1018"/>
      <c r="AX50" s="1018"/>
      <c r="AY50" s="1018"/>
      <c r="AZ50" s="1018"/>
      <c r="BX50" s="452" t="s">
        <v>318</v>
      </c>
    </row>
    <row r="51" spans="1:76" hidden="1">
      <c r="A51" s="1079"/>
      <c r="B51" s="1080"/>
      <c r="C51" s="1080">
        <v>47</v>
      </c>
      <c r="D51" s="323">
        <f>IF(D52&lt;&gt;"",1,0)</f>
        <v>0</v>
      </c>
      <c r="E51" s="323">
        <f>IF(E52&lt;&gt;"",1,0)</f>
        <v>0</v>
      </c>
      <c r="F51" s="323">
        <f t="shared" ref="F51:AM51" si="33">IF(F52&lt;&gt;"",1,0)</f>
        <v>0</v>
      </c>
      <c r="G51" s="323">
        <f t="shared" si="33"/>
        <v>0</v>
      </c>
      <c r="H51" s="324">
        <f t="shared" si="33"/>
        <v>0</v>
      </c>
      <c r="I51" s="324">
        <f t="shared" si="33"/>
        <v>0</v>
      </c>
      <c r="J51" s="324">
        <f t="shared" si="33"/>
        <v>0</v>
      </c>
      <c r="K51" s="324">
        <f t="shared" si="33"/>
        <v>0</v>
      </c>
      <c r="L51" s="325">
        <f t="shared" si="33"/>
        <v>0</v>
      </c>
      <c r="M51" s="325">
        <f t="shared" si="33"/>
        <v>0</v>
      </c>
      <c r="N51" s="325">
        <f t="shared" si="33"/>
        <v>0</v>
      </c>
      <c r="O51" s="325">
        <f t="shared" si="33"/>
        <v>0</v>
      </c>
      <c r="P51" s="326">
        <f t="shared" si="33"/>
        <v>0</v>
      </c>
      <c r="Q51" s="326">
        <f t="shared" si="33"/>
        <v>0</v>
      </c>
      <c r="R51" s="326">
        <f t="shared" si="33"/>
        <v>0</v>
      </c>
      <c r="S51" s="326">
        <f t="shared" si="33"/>
        <v>0</v>
      </c>
      <c r="T51" s="327">
        <f t="shared" si="33"/>
        <v>1</v>
      </c>
      <c r="U51" s="327">
        <f t="shared" si="33"/>
        <v>0</v>
      </c>
      <c r="V51" s="327">
        <f t="shared" si="33"/>
        <v>0</v>
      </c>
      <c r="W51" s="327">
        <f t="shared" si="33"/>
        <v>0</v>
      </c>
      <c r="X51" s="328">
        <f t="shared" si="33"/>
        <v>0</v>
      </c>
      <c r="Y51" s="328">
        <f t="shared" si="33"/>
        <v>0</v>
      </c>
      <c r="Z51" s="328">
        <f t="shared" si="33"/>
        <v>0</v>
      </c>
      <c r="AA51" s="328">
        <f t="shared" si="33"/>
        <v>0</v>
      </c>
      <c r="AB51" s="329">
        <f t="shared" si="33"/>
        <v>1</v>
      </c>
      <c r="AC51" s="329">
        <f t="shared" si="33"/>
        <v>0</v>
      </c>
      <c r="AD51" s="329">
        <f t="shared" si="33"/>
        <v>0</v>
      </c>
      <c r="AE51" s="329">
        <f t="shared" si="33"/>
        <v>0</v>
      </c>
      <c r="AF51" s="330">
        <f t="shared" si="33"/>
        <v>1</v>
      </c>
      <c r="AG51" s="330">
        <f t="shared" si="33"/>
        <v>0</v>
      </c>
      <c r="AH51" s="330">
        <f t="shared" si="33"/>
        <v>0</v>
      </c>
      <c r="AI51" s="330">
        <f t="shared" si="33"/>
        <v>0</v>
      </c>
      <c r="AJ51" s="331">
        <f t="shared" si="33"/>
        <v>0</v>
      </c>
      <c r="AK51" s="331">
        <f t="shared" si="33"/>
        <v>0</v>
      </c>
      <c r="AL51" s="331">
        <f t="shared" si="33"/>
        <v>0</v>
      </c>
      <c r="AM51" s="331">
        <f t="shared" si="33"/>
        <v>0</v>
      </c>
      <c r="AN51" s="1047"/>
      <c r="AO51" s="1079"/>
      <c r="AP51" s="1021"/>
      <c r="AQ51" s="333"/>
      <c r="AR51" s="333"/>
      <c r="AS51" s="333"/>
      <c r="AT51" s="1022"/>
      <c r="AU51" s="333"/>
      <c r="AV51" s="1018"/>
      <c r="AW51" s="1018"/>
      <c r="AX51" s="1018"/>
      <c r="AY51" s="1018"/>
      <c r="AZ51" s="1018"/>
      <c r="BX51" s="452" t="s">
        <v>318</v>
      </c>
    </row>
    <row r="52" spans="1:76" ht="16.5" thickBot="1">
      <c r="A52" s="1081" t="s">
        <v>42</v>
      </c>
      <c r="B52" s="348" t="str">
        <f t="shared" ref="B52" si="34">C52&amp;"A"</f>
        <v>48A</v>
      </c>
      <c r="C52" s="348">
        <v>48</v>
      </c>
      <c r="D52" s="1024"/>
      <c r="E52" s="1024"/>
      <c r="F52" s="1024"/>
      <c r="G52" s="1024"/>
      <c r="H52" s="1025"/>
      <c r="I52" s="1025"/>
      <c r="J52" s="1025"/>
      <c r="K52" s="1025"/>
      <c r="L52" s="1026"/>
      <c r="M52" s="1026"/>
      <c r="N52" s="1026"/>
      <c r="O52" s="1026"/>
      <c r="P52" s="1027"/>
      <c r="Q52" s="1027"/>
      <c r="R52" s="1027"/>
      <c r="S52" s="1027"/>
      <c r="T52" s="1028" t="s">
        <v>263</v>
      </c>
      <c r="U52" s="1028"/>
      <c r="V52" s="1028"/>
      <c r="W52" s="1028"/>
      <c r="X52" s="1029"/>
      <c r="Y52" s="1029"/>
      <c r="Z52" s="1029"/>
      <c r="AA52" s="1029"/>
      <c r="AB52" s="1030" t="s">
        <v>282</v>
      </c>
      <c r="AC52" s="1030"/>
      <c r="AD52" s="1030"/>
      <c r="AE52" s="1030"/>
      <c r="AF52" s="1031" t="s">
        <v>356</v>
      </c>
      <c r="AG52" s="1031"/>
      <c r="AH52" s="1031"/>
      <c r="AI52" s="1031"/>
      <c r="AJ52" s="1032"/>
      <c r="AK52" s="1032"/>
      <c r="AL52" s="1032"/>
      <c r="AM52" s="1032"/>
      <c r="AN52" s="1047"/>
      <c r="AO52" s="1081" t="s">
        <v>42</v>
      </c>
      <c r="AP52" s="1033" t="s">
        <v>188</v>
      </c>
      <c r="AQ52" s="335" t="str">
        <f>IFERROR(INDEX(Tableau_Affectation_S1,AQ49,AQ50),"")</f>
        <v>Mécanique des fluides appliquée</v>
      </c>
      <c r="AR52" s="335" t="str">
        <f>IFERROR(INDEX(Tableau_Affectation_S1,AR49,AR50),"")</f>
        <v>Recherche doc. et conception de mém.</v>
      </c>
      <c r="AS52" s="335" t="str">
        <f>IFERROR(INDEX(Tableau_Affectation_S1,AS49,AS50),"")</f>
        <v>Recherche doc et conception de mém</v>
      </c>
      <c r="AT52" s="336" t="str">
        <f>IFERROR(INDEX(Tableau_Affectation_S1,AT49,AT50),"")</f>
        <v/>
      </c>
      <c r="AU52" s="336" t="str">
        <f>IFERROR(INDEX(Tableau_Affectation_S1,AU49,AU50),"")</f>
        <v/>
      </c>
      <c r="AV52" s="1034" t="s">
        <v>189</v>
      </c>
      <c r="AW52" s="337" t="str">
        <f>Affectation_S2!AQ52</f>
        <v>Ethique, Déont. et prop. intellectuelle</v>
      </c>
      <c r="AX52" s="337" t="str">
        <f>Affectation_S2!AR52</f>
        <v>Ethique, Déont. et prop. Intellectuelle.</v>
      </c>
      <c r="AY52" s="337" t="str">
        <f>Affectation_S2!AS52</f>
        <v>Ethique, Déont. et prop Intellectuelle</v>
      </c>
      <c r="AZ52" s="337" t="str">
        <f>Affectation_S2!AT52</f>
        <v/>
      </c>
      <c r="BX52" s="452" t="s">
        <v>318</v>
      </c>
    </row>
    <row r="53" spans="1:76" hidden="1">
      <c r="A53" s="1082"/>
      <c r="B53" s="1083"/>
      <c r="C53" s="1083">
        <v>49</v>
      </c>
      <c r="D53" s="313" t="str">
        <f>$B$56&amp;D54</f>
        <v>52A0</v>
      </c>
      <c r="E53" s="313" t="str">
        <f>$B$56&amp;E54</f>
        <v>52A0</v>
      </c>
      <c r="F53" s="313" t="str">
        <f t="shared" ref="F53:AM53" si="35">$B$56&amp;F54</f>
        <v>52A0</v>
      </c>
      <c r="G53" s="313" t="str">
        <f t="shared" si="35"/>
        <v>52A0</v>
      </c>
      <c r="H53" s="314" t="str">
        <f t="shared" si="35"/>
        <v>52A0</v>
      </c>
      <c r="I53" s="314" t="str">
        <f t="shared" si="35"/>
        <v>52A0</v>
      </c>
      <c r="J53" s="314" t="str">
        <f t="shared" si="35"/>
        <v>52A0</v>
      </c>
      <c r="K53" s="314" t="str">
        <f t="shared" si="35"/>
        <v>52A0</v>
      </c>
      <c r="L53" s="315" t="str">
        <f t="shared" si="35"/>
        <v>52A1</v>
      </c>
      <c r="M53" s="315" t="str">
        <f t="shared" si="35"/>
        <v>52A2</v>
      </c>
      <c r="N53" s="315" t="str">
        <f t="shared" si="35"/>
        <v>52A0</v>
      </c>
      <c r="O53" s="315" t="str">
        <f t="shared" si="35"/>
        <v>52A0</v>
      </c>
      <c r="P53" s="316" t="str">
        <f t="shared" si="35"/>
        <v>52A0</v>
      </c>
      <c r="Q53" s="316" t="str">
        <f t="shared" si="35"/>
        <v>52A0</v>
      </c>
      <c r="R53" s="316" t="str">
        <f t="shared" si="35"/>
        <v>52A0</v>
      </c>
      <c r="S53" s="316" t="str">
        <f t="shared" si="35"/>
        <v>52A0</v>
      </c>
      <c r="T53" s="317" t="str">
        <f t="shared" si="35"/>
        <v>52A0</v>
      </c>
      <c r="U53" s="317" t="str">
        <f t="shared" si="35"/>
        <v>52A0</v>
      </c>
      <c r="V53" s="317" t="str">
        <f t="shared" si="35"/>
        <v>52A0</v>
      </c>
      <c r="W53" s="317" t="str">
        <f t="shared" si="35"/>
        <v>52A0</v>
      </c>
      <c r="X53" s="318" t="str">
        <f t="shared" si="35"/>
        <v>52A0</v>
      </c>
      <c r="Y53" s="318" t="str">
        <f t="shared" si="35"/>
        <v>52A0</v>
      </c>
      <c r="Z53" s="318" t="str">
        <f t="shared" si="35"/>
        <v>52A0</v>
      </c>
      <c r="AA53" s="318" t="str">
        <f t="shared" si="35"/>
        <v>52A0</v>
      </c>
      <c r="AB53" s="319" t="str">
        <f t="shared" si="35"/>
        <v>52A0</v>
      </c>
      <c r="AC53" s="319" t="str">
        <f t="shared" si="35"/>
        <v>52A0</v>
      </c>
      <c r="AD53" s="319" t="str">
        <f t="shared" si="35"/>
        <v>52A0</v>
      </c>
      <c r="AE53" s="319" t="str">
        <f t="shared" si="35"/>
        <v>52A0</v>
      </c>
      <c r="AF53" s="320" t="str">
        <f t="shared" si="35"/>
        <v>52A0</v>
      </c>
      <c r="AG53" s="320" t="str">
        <f t="shared" si="35"/>
        <v>52A0</v>
      </c>
      <c r="AH53" s="320" t="str">
        <f t="shared" si="35"/>
        <v>52A0</v>
      </c>
      <c r="AI53" s="320" t="str">
        <f t="shared" si="35"/>
        <v>52A0</v>
      </c>
      <c r="AJ53" s="321" t="str">
        <f t="shared" si="35"/>
        <v>52A3</v>
      </c>
      <c r="AK53" s="321" t="str">
        <f t="shared" si="35"/>
        <v>52A0</v>
      </c>
      <c r="AL53" s="321" t="str">
        <f t="shared" si="35"/>
        <v>52A0</v>
      </c>
      <c r="AM53" s="321" t="str">
        <f t="shared" si="35"/>
        <v>52A0</v>
      </c>
      <c r="AN53" s="1047"/>
      <c r="AO53" s="1082"/>
      <c r="AP53" s="1017"/>
      <c r="AQ53" s="345">
        <f>AQ49+4</f>
        <v>52</v>
      </c>
      <c r="AR53" s="345">
        <f t="shared" ref="AR53:AT53" si="36">AR49+4</f>
        <v>52</v>
      </c>
      <c r="AS53" s="345">
        <f t="shared" si="36"/>
        <v>52</v>
      </c>
      <c r="AT53" s="345">
        <f t="shared" si="36"/>
        <v>52</v>
      </c>
      <c r="AU53" s="345">
        <v>52</v>
      </c>
      <c r="AV53" s="1018"/>
      <c r="AW53" s="1018"/>
      <c r="AX53" s="1018"/>
      <c r="AY53" s="1018"/>
      <c r="AZ53" s="1018"/>
      <c r="BX53" s="452" t="s">
        <v>318</v>
      </c>
    </row>
    <row r="54" spans="1:76" hidden="1">
      <c r="A54" s="1084"/>
      <c r="B54" s="1085"/>
      <c r="C54" s="1085">
        <v>50</v>
      </c>
      <c r="D54" s="323">
        <f>D55</f>
        <v>0</v>
      </c>
      <c r="E54" s="323">
        <f>IF(E55=1,SUM($D$55:E55),0)</f>
        <v>0</v>
      </c>
      <c r="F54" s="323">
        <f>IF(F55=1,SUM($D$55:F55),0)</f>
        <v>0</v>
      </c>
      <c r="G54" s="323">
        <f>IF(G55=1,SUM($D$55:G55),0)</f>
        <v>0</v>
      </c>
      <c r="H54" s="324">
        <f>IF(H55=1,SUM($D$55:H55),0)</f>
        <v>0</v>
      </c>
      <c r="I54" s="324">
        <f>IF(I55=1,SUM($D$55:I55),0)</f>
        <v>0</v>
      </c>
      <c r="J54" s="324">
        <f>IF(J55=1,SUM($D$55:J55),0)</f>
        <v>0</v>
      </c>
      <c r="K54" s="324">
        <f>IF(K55=1,SUM($D$55:K55),0)</f>
        <v>0</v>
      </c>
      <c r="L54" s="325">
        <f>IF(L55=1,SUM($D$55:L55),0)</f>
        <v>1</v>
      </c>
      <c r="M54" s="325">
        <f>IF(M55=1,SUM($D$55:M55),0)</f>
        <v>2</v>
      </c>
      <c r="N54" s="325">
        <f>IF(N55=1,SUM($D$55:N55),0)</f>
        <v>0</v>
      </c>
      <c r="O54" s="325">
        <f>IF(O55=1,SUM($D$55:O55),0)</f>
        <v>0</v>
      </c>
      <c r="P54" s="326">
        <f>IF(P55=1,SUM($D$55:P55),0)</f>
        <v>0</v>
      </c>
      <c r="Q54" s="326">
        <f>IF(Q55=1,SUM($D$55:Q55),0)</f>
        <v>0</v>
      </c>
      <c r="R54" s="326">
        <f>IF(R55=1,SUM($D$55:R55),0)</f>
        <v>0</v>
      </c>
      <c r="S54" s="326">
        <f>IF(S55=1,SUM($D$55:S55),0)</f>
        <v>0</v>
      </c>
      <c r="T54" s="327">
        <f>IF(T55=1,SUM($D$55:T55),0)</f>
        <v>0</v>
      </c>
      <c r="U54" s="327">
        <f>IF(U55=1,SUM($D$55:U55),0)</f>
        <v>0</v>
      </c>
      <c r="V54" s="327">
        <f>IF(V55=1,SUM($D$55:V55),0)</f>
        <v>0</v>
      </c>
      <c r="W54" s="327">
        <f>IF(W55=1,SUM($D$55:W55),0)</f>
        <v>0</v>
      </c>
      <c r="X54" s="328">
        <f>IF(X55=1,SUM($D$55:X55),0)</f>
        <v>0</v>
      </c>
      <c r="Y54" s="328">
        <f>IF(Y55=1,SUM($D$55:Y55),0)</f>
        <v>0</v>
      </c>
      <c r="Z54" s="328">
        <f>IF(Z55=1,SUM($D$55:Z55),0)</f>
        <v>0</v>
      </c>
      <c r="AA54" s="328">
        <f>IF(AA55=1,SUM($D$55:AA55),0)</f>
        <v>0</v>
      </c>
      <c r="AB54" s="329">
        <f>IF(AB55=1,SUM($D$55:AB55),0)</f>
        <v>0</v>
      </c>
      <c r="AC54" s="329">
        <f>IF(AC55=1,SUM($D$55:AC55),0)</f>
        <v>0</v>
      </c>
      <c r="AD54" s="329">
        <f>IF(AD55=1,SUM($D$55:AD55),0)</f>
        <v>0</v>
      </c>
      <c r="AE54" s="329">
        <f>IF(AE55=1,SUM($D$55:AE55),0)</f>
        <v>0</v>
      </c>
      <c r="AF54" s="330">
        <f>IF(AF55=1,SUM($D$55:AF55),0)</f>
        <v>0</v>
      </c>
      <c r="AG54" s="330">
        <f>IF(AG55=1,SUM($D$55:AG55),0)</f>
        <v>0</v>
      </c>
      <c r="AH54" s="330">
        <f>IF(AH55=1,SUM($D$55:AH55),0)</f>
        <v>0</v>
      </c>
      <c r="AI54" s="330">
        <f>IF(AI55=1,SUM($D$55:AI55),0)</f>
        <v>0</v>
      </c>
      <c r="AJ54" s="331">
        <f>IF(AJ55=1,SUM($D$55:AJ55),0)</f>
        <v>3</v>
      </c>
      <c r="AK54" s="331">
        <f>IF(AK55=1,SUM($D$55:AK55),0)</f>
        <v>0</v>
      </c>
      <c r="AL54" s="331">
        <f>IF(AL55=1,SUM($D$55:AL55),0)</f>
        <v>0</v>
      </c>
      <c r="AM54" s="331">
        <f>IF(AM55=1,SUM($D$55:AM55),0)</f>
        <v>0</v>
      </c>
      <c r="AN54" s="1047"/>
      <c r="AO54" s="1084"/>
      <c r="AP54" s="1021"/>
      <c r="AQ54" s="333">
        <f t="array" ref="AQ54">IF(MIN(IF(Affectation_S1!$A$5:$AM$216=B56&amp;"1",COLUMN(Affectation_S1!$A$5:$AM$216)))&lt;&gt;0,MIN(IF(Affectation_S1!$A$5:$AM$216=B56&amp;"1",COLUMN(Affectation_S1!$A$5:$AM$216))),"")</f>
        <v>12</v>
      </c>
      <c r="AR54" s="333">
        <f t="array" ref="AR54">IF(MIN(IF(Affectation_S1!$A$5:$AM$216=B56&amp;"2",COLUMN(Affectation_S1!$A$5:$AM$216)))&lt;&gt;0,MIN(IF(Affectation_S1!$A$5:$AM$216=B56&amp;"2",COLUMN(Affectation_S1!$A$5:$AM$216))),"")</f>
        <v>13</v>
      </c>
      <c r="AS54" s="333">
        <f t="array" ref="AS54">IF(MIN(IF(Affectation_S1!$A$5:$AM$216=B56&amp;"3",COLUMN(Affectation_S1!$A$5:$AM$216)))&lt;&gt;0,MIN(IF(Affectation_S1!$A$5:$AM$216=B56&amp;"3",COLUMN(Affectation_S1!$A$5:$AM$216))),"")</f>
        <v>36</v>
      </c>
      <c r="AT54" s="333" t="str">
        <f t="array" ref="AT54">IF(MIN(IF(Affectation_S1!$A$5:$AM$216=B56&amp;"4",COLUMN(Affectation_S1!$A$5:$AM$216)))&lt;&gt;0,MIN(IF(Affectation_S1!$A$5:$AM$216=B56&amp;"4",COLUMN(Affectation_S1!$A$5:$AM$216))),"")</f>
        <v/>
      </c>
      <c r="AU54" s="333" t="str">
        <f t="array" ref="AU54">IF(MIN(IF(Affectation_S1!$A$5:$AM$216=C56&amp;"5",COLUMN(Affectation_S1!$A$5:$AM$216)))&lt;&gt;0,MIN(IF(Affectation_S1!$A$5:$AM$216=C56&amp;"5",COLUMN(Affectation_S1!$A$5:$AM$216))),"")</f>
        <v/>
      </c>
      <c r="AV54" s="1018"/>
      <c r="AW54" s="1018"/>
      <c r="AX54" s="1018"/>
      <c r="AY54" s="1018"/>
      <c r="AZ54" s="1018"/>
      <c r="BX54" s="452" t="s">
        <v>318</v>
      </c>
    </row>
    <row r="55" spans="1:76" hidden="1">
      <c r="A55" s="1084"/>
      <c r="B55" s="1085"/>
      <c r="C55" s="1085">
        <v>51</v>
      </c>
      <c r="D55" s="323">
        <f>IF(D56&lt;&gt;"",1,0)</f>
        <v>0</v>
      </c>
      <c r="E55" s="323">
        <f>IF(E56&lt;&gt;"",1,0)</f>
        <v>0</v>
      </c>
      <c r="F55" s="323">
        <f t="shared" ref="F55:AM55" si="37">IF(F56&lt;&gt;"",1,0)</f>
        <v>0</v>
      </c>
      <c r="G55" s="323">
        <f t="shared" si="37"/>
        <v>0</v>
      </c>
      <c r="H55" s="324">
        <f t="shared" si="37"/>
        <v>0</v>
      </c>
      <c r="I55" s="324">
        <f t="shared" si="37"/>
        <v>0</v>
      </c>
      <c r="J55" s="324">
        <f t="shared" si="37"/>
        <v>0</v>
      </c>
      <c r="K55" s="324">
        <f t="shared" si="37"/>
        <v>0</v>
      </c>
      <c r="L55" s="325">
        <f t="shared" si="37"/>
        <v>1</v>
      </c>
      <c r="M55" s="325">
        <f t="shared" si="37"/>
        <v>1</v>
      </c>
      <c r="N55" s="325">
        <f t="shared" si="37"/>
        <v>0</v>
      </c>
      <c r="O55" s="325">
        <f t="shared" si="37"/>
        <v>0</v>
      </c>
      <c r="P55" s="326">
        <f t="shared" si="37"/>
        <v>0</v>
      </c>
      <c r="Q55" s="326">
        <f t="shared" si="37"/>
        <v>0</v>
      </c>
      <c r="R55" s="326">
        <f t="shared" si="37"/>
        <v>0</v>
      </c>
      <c r="S55" s="326">
        <f t="shared" si="37"/>
        <v>0</v>
      </c>
      <c r="T55" s="327">
        <f t="shared" si="37"/>
        <v>0</v>
      </c>
      <c r="U55" s="327">
        <f t="shared" si="37"/>
        <v>0</v>
      </c>
      <c r="V55" s="327">
        <f t="shared" si="37"/>
        <v>0</v>
      </c>
      <c r="W55" s="327">
        <f t="shared" si="37"/>
        <v>0</v>
      </c>
      <c r="X55" s="328">
        <f t="shared" si="37"/>
        <v>0</v>
      </c>
      <c r="Y55" s="328">
        <f t="shared" si="37"/>
        <v>0</v>
      </c>
      <c r="Z55" s="328">
        <f t="shared" si="37"/>
        <v>0</v>
      </c>
      <c r="AA55" s="328">
        <f t="shared" si="37"/>
        <v>0</v>
      </c>
      <c r="AB55" s="329">
        <f t="shared" si="37"/>
        <v>0</v>
      </c>
      <c r="AC55" s="329">
        <f t="shared" si="37"/>
        <v>0</v>
      </c>
      <c r="AD55" s="329">
        <f t="shared" si="37"/>
        <v>0</v>
      </c>
      <c r="AE55" s="329">
        <f t="shared" si="37"/>
        <v>0</v>
      </c>
      <c r="AF55" s="330">
        <f t="shared" si="37"/>
        <v>0</v>
      </c>
      <c r="AG55" s="330">
        <f t="shared" si="37"/>
        <v>0</v>
      </c>
      <c r="AH55" s="330">
        <f t="shared" si="37"/>
        <v>0</v>
      </c>
      <c r="AI55" s="330">
        <f t="shared" si="37"/>
        <v>0</v>
      </c>
      <c r="AJ55" s="331">
        <f t="shared" si="37"/>
        <v>1</v>
      </c>
      <c r="AK55" s="331">
        <f t="shared" si="37"/>
        <v>0</v>
      </c>
      <c r="AL55" s="331">
        <f t="shared" si="37"/>
        <v>0</v>
      </c>
      <c r="AM55" s="331">
        <f t="shared" si="37"/>
        <v>0</v>
      </c>
      <c r="AN55" s="1047"/>
      <c r="AO55" s="1084"/>
      <c r="AP55" s="1021"/>
      <c r="AQ55" s="333"/>
      <c r="AR55" s="333"/>
      <c r="AS55" s="333"/>
      <c r="AT55" s="1022"/>
      <c r="AU55" s="1022"/>
      <c r="AV55" s="1018"/>
      <c r="AW55" s="1018"/>
      <c r="AX55" s="1018"/>
      <c r="AY55" s="1018"/>
      <c r="AZ55" s="1018"/>
      <c r="BX55" s="452" t="s">
        <v>318</v>
      </c>
    </row>
    <row r="56" spans="1:76" ht="16.5" thickBot="1">
      <c r="A56" s="1086" t="s">
        <v>65</v>
      </c>
      <c r="B56" s="349" t="str">
        <f t="shared" ref="B56" si="38">C56&amp;"A"</f>
        <v>52A</v>
      </c>
      <c r="C56" s="349">
        <v>52</v>
      </c>
      <c r="D56" s="1024"/>
      <c r="E56" s="1024"/>
      <c r="F56" s="1024"/>
      <c r="G56" s="1024"/>
      <c r="H56" s="1025"/>
      <c r="I56" s="1025"/>
      <c r="J56" s="1025"/>
      <c r="K56" s="1025"/>
      <c r="L56" s="1026" t="s">
        <v>232</v>
      </c>
      <c r="M56" s="1026" t="s">
        <v>229</v>
      </c>
      <c r="N56" s="1026"/>
      <c r="O56" s="1026"/>
      <c r="P56" s="1027"/>
      <c r="Q56" s="1027"/>
      <c r="R56" s="1027"/>
      <c r="S56" s="1027"/>
      <c r="T56" s="1028"/>
      <c r="U56" s="1028"/>
      <c r="V56" s="1028"/>
      <c r="W56" s="1028"/>
      <c r="X56" s="1029"/>
      <c r="Y56" s="1029"/>
      <c r="Z56" s="1029"/>
      <c r="AA56" s="1029"/>
      <c r="AB56" s="1030"/>
      <c r="AC56" s="1030"/>
      <c r="AD56" s="1030"/>
      <c r="AE56" s="1030"/>
      <c r="AF56" s="1031"/>
      <c r="AG56" s="1031"/>
      <c r="AH56" s="1031"/>
      <c r="AI56" s="1031"/>
      <c r="AJ56" s="1032" t="s">
        <v>302</v>
      </c>
      <c r="AK56" s="1032"/>
      <c r="AL56" s="1032"/>
      <c r="AM56" s="1032"/>
      <c r="AN56" s="1047"/>
      <c r="AO56" s="1086" t="s">
        <v>65</v>
      </c>
      <c r="AP56" s="1033" t="s">
        <v>188</v>
      </c>
      <c r="AQ56" s="335" t="str">
        <f>IFERROR(INDEX(Tableau_Affectation_S1,AQ53,AQ54),"")</f>
        <v>TP Conversion d'énergie</v>
      </c>
      <c r="AR56" s="335" t="str">
        <f>IFERROR(INDEX(Tableau_Affectation_S1,AR53,AR54),"")</f>
        <v>Conversion d'énergie</v>
      </c>
      <c r="AS56" s="335" t="str">
        <f>IFERROR(INDEX(Tableau_Affectation_S1,AS53,AS54),"")</f>
        <v>CFD et logiciels</v>
      </c>
      <c r="AT56" s="336" t="str">
        <f>IFERROR(INDEX(Tableau_Affectation_S1,AT53,AT54),"")</f>
        <v/>
      </c>
      <c r="AU56" s="336" t="str">
        <f>IFERROR(INDEX(Tableau_Affectation_S1,AU53,AU54),"")</f>
        <v/>
      </c>
      <c r="AV56" s="1034" t="s">
        <v>189</v>
      </c>
      <c r="AW56" s="337" t="str">
        <f>Affectation_S2!AQ56</f>
        <v>Turbomachines 2</v>
      </c>
      <c r="AX56" s="337" t="str">
        <f>Affectation_S2!AR56</f>
        <v>Chauffage et climatisation</v>
      </c>
      <c r="AY56" s="337" t="str">
        <f>Affectation_S2!AS56</f>
        <v/>
      </c>
      <c r="AZ56" s="337" t="str">
        <f>Affectation_S2!AT56</f>
        <v/>
      </c>
      <c r="BX56" s="452" t="s">
        <v>318</v>
      </c>
    </row>
    <row r="57" spans="1:76" hidden="1">
      <c r="A57" s="1087"/>
      <c r="B57" s="1088"/>
      <c r="C57" s="1088">
        <v>53</v>
      </c>
      <c r="D57" s="313" t="str">
        <f>$B$60&amp;D58</f>
        <v>56A0</v>
      </c>
      <c r="E57" s="313" t="str">
        <f>$B$60&amp;E58</f>
        <v>56A0</v>
      </c>
      <c r="F57" s="313" t="str">
        <f t="shared" ref="F57:AM57" si="39">$B$60&amp;F58</f>
        <v>56A0</v>
      </c>
      <c r="G57" s="313" t="str">
        <f t="shared" si="39"/>
        <v>56A0</v>
      </c>
      <c r="H57" s="314" t="str">
        <f t="shared" si="39"/>
        <v>56A1</v>
      </c>
      <c r="I57" s="314" t="str">
        <f t="shared" si="39"/>
        <v>56A2</v>
      </c>
      <c r="J57" s="314" t="str">
        <f t="shared" si="39"/>
        <v>56A0</v>
      </c>
      <c r="K57" s="314" t="str">
        <f t="shared" si="39"/>
        <v>56A0</v>
      </c>
      <c r="L57" s="315" t="str">
        <f t="shared" si="39"/>
        <v>56A0</v>
      </c>
      <c r="M57" s="315" t="str">
        <f t="shared" si="39"/>
        <v>56A0</v>
      </c>
      <c r="N57" s="315" t="str">
        <f t="shared" si="39"/>
        <v>56A0</v>
      </c>
      <c r="O57" s="315" t="str">
        <f t="shared" si="39"/>
        <v>56A0</v>
      </c>
      <c r="P57" s="316" t="str">
        <f t="shared" si="39"/>
        <v>56A0</v>
      </c>
      <c r="Q57" s="316" t="str">
        <f t="shared" si="39"/>
        <v>56A0</v>
      </c>
      <c r="R57" s="316" t="str">
        <f t="shared" si="39"/>
        <v>56A0</v>
      </c>
      <c r="S57" s="316" t="str">
        <f t="shared" si="39"/>
        <v>56A0</v>
      </c>
      <c r="T57" s="317" t="str">
        <f t="shared" si="39"/>
        <v>56A0</v>
      </c>
      <c r="U57" s="317" t="str">
        <f t="shared" si="39"/>
        <v>56A0</v>
      </c>
      <c r="V57" s="317" t="str">
        <f t="shared" si="39"/>
        <v>56A0</v>
      </c>
      <c r="W57" s="317" t="str">
        <f t="shared" si="39"/>
        <v>56A0</v>
      </c>
      <c r="X57" s="318" t="str">
        <f t="shared" si="39"/>
        <v>56A0</v>
      </c>
      <c r="Y57" s="318" t="str">
        <f t="shared" si="39"/>
        <v>56A0</v>
      </c>
      <c r="Z57" s="318" t="str">
        <f t="shared" si="39"/>
        <v>56A0</v>
      </c>
      <c r="AA57" s="318" t="str">
        <f t="shared" si="39"/>
        <v>56A0</v>
      </c>
      <c r="AB57" s="319" t="str">
        <f t="shared" si="39"/>
        <v>56A0</v>
      </c>
      <c r="AC57" s="319" t="str">
        <f t="shared" si="39"/>
        <v>56A0</v>
      </c>
      <c r="AD57" s="319" t="str">
        <f t="shared" si="39"/>
        <v>56A0</v>
      </c>
      <c r="AE57" s="319" t="str">
        <f t="shared" si="39"/>
        <v>56A0</v>
      </c>
      <c r="AF57" s="320" t="str">
        <f t="shared" si="39"/>
        <v>56A0</v>
      </c>
      <c r="AG57" s="320" t="str">
        <f t="shared" si="39"/>
        <v>56A0</v>
      </c>
      <c r="AH57" s="320" t="str">
        <f t="shared" si="39"/>
        <v>56A0</v>
      </c>
      <c r="AI57" s="320" t="str">
        <f t="shared" si="39"/>
        <v>56A0</v>
      </c>
      <c r="AJ57" s="321" t="str">
        <f t="shared" si="39"/>
        <v>56A0</v>
      </c>
      <c r="AK57" s="321" t="str">
        <f t="shared" si="39"/>
        <v>56A0</v>
      </c>
      <c r="AL57" s="321" t="str">
        <f t="shared" si="39"/>
        <v>56A0</v>
      </c>
      <c r="AM57" s="321" t="str">
        <f t="shared" si="39"/>
        <v>56A0</v>
      </c>
      <c r="AN57" s="1047"/>
      <c r="AO57" s="1087"/>
      <c r="AP57" s="1017"/>
      <c r="AQ57" s="345">
        <f>AQ53+4</f>
        <v>56</v>
      </c>
      <c r="AR57" s="345">
        <f t="shared" ref="AR57:AT57" si="40">AR53+4</f>
        <v>56</v>
      </c>
      <c r="AS57" s="345">
        <f t="shared" si="40"/>
        <v>56</v>
      </c>
      <c r="AT57" s="345">
        <f t="shared" si="40"/>
        <v>56</v>
      </c>
      <c r="AU57" s="333">
        <v>56</v>
      </c>
      <c r="AV57" s="1018"/>
      <c r="AW57" s="1018"/>
      <c r="AX57" s="1018"/>
      <c r="AY57" s="1018"/>
      <c r="AZ57" s="1018"/>
      <c r="BX57" s="452" t="s">
        <v>318</v>
      </c>
    </row>
    <row r="58" spans="1:76" hidden="1">
      <c r="A58" s="1089"/>
      <c r="B58" s="1090"/>
      <c r="C58" s="1090">
        <v>54</v>
      </c>
      <c r="D58" s="323">
        <f>D59</f>
        <v>0</v>
      </c>
      <c r="E58" s="323">
        <f>IF(E59=1,SUM($D$59:E59),0)</f>
        <v>0</v>
      </c>
      <c r="F58" s="323">
        <f>IF(F59=1,SUM($D$59:F59),0)</f>
        <v>0</v>
      </c>
      <c r="G58" s="323">
        <f>IF(G59=1,SUM($D$59:G59),0)</f>
        <v>0</v>
      </c>
      <c r="H58" s="324">
        <f>IF(H59=1,SUM($D$59:H59),0)</f>
        <v>1</v>
      </c>
      <c r="I58" s="324">
        <f>IF(I59=1,SUM($D$59:I59),0)</f>
        <v>2</v>
      </c>
      <c r="J58" s="324">
        <f>IF(J59=1,SUM($D$59:J59),0)</f>
        <v>0</v>
      </c>
      <c r="K58" s="324">
        <f>IF(K59=1,SUM($D$59:K59),0)</f>
        <v>0</v>
      </c>
      <c r="L58" s="325">
        <f>IF(L59=1,SUM($D$59:L59),0)</f>
        <v>0</v>
      </c>
      <c r="M58" s="325">
        <f>IF(M59=1,SUM($D$59:M59),0)</f>
        <v>0</v>
      </c>
      <c r="N58" s="325">
        <f>IF(N59=1,SUM($D$59:N59),0)</f>
        <v>0</v>
      </c>
      <c r="O58" s="325">
        <f>IF(O59=1,SUM($D$59:O59),0)</f>
        <v>0</v>
      </c>
      <c r="P58" s="326">
        <f>IF(P59=1,SUM($D$59:P59),0)</f>
        <v>0</v>
      </c>
      <c r="Q58" s="326">
        <f>IF(Q59=1,SUM($D$59:Q59),0)</f>
        <v>0</v>
      </c>
      <c r="R58" s="326">
        <f>IF(R59=1,SUM($D$59:R59),0)</f>
        <v>0</v>
      </c>
      <c r="S58" s="326">
        <f>IF(S59=1,SUM($D$59:S59),0)</f>
        <v>0</v>
      </c>
      <c r="T58" s="327">
        <f>IF(T59=1,SUM($D$59:T59),0)</f>
        <v>0</v>
      </c>
      <c r="U58" s="327">
        <f>IF(U59=1,SUM($D$59:U59),0)</f>
        <v>0</v>
      </c>
      <c r="V58" s="327">
        <f>IF(V59=1,SUM($D$59:V59),0)</f>
        <v>0</v>
      </c>
      <c r="W58" s="327">
        <f>IF(W59=1,SUM($D$59:W59),0)</f>
        <v>0</v>
      </c>
      <c r="X58" s="328">
        <f>IF(X59=1,SUM($D$59:X59),0)</f>
        <v>0</v>
      </c>
      <c r="Y58" s="328">
        <f>IF(Y59=1,SUM($D$59:Y59),0)</f>
        <v>0</v>
      </c>
      <c r="Z58" s="328">
        <f>IF(Z59=1,SUM($D$59:Z59),0)</f>
        <v>0</v>
      </c>
      <c r="AA58" s="328">
        <f>IF(AA59=1,SUM($D$59:AA59),0)</f>
        <v>0</v>
      </c>
      <c r="AB58" s="329">
        <f>IF(AB59=1,SUM($D$59:AB59),0)</f>
        <v>0</v>
      </c>
      <c r="AC58" s="329">
        <f>IF(AC59=1,SUM($D$59:AC59),0)</f>
        <v>0</v>
      </c>
      <c r="AD58" s="329">
        <f>IF(AD59=1,SUM($D$59:AD59),0)</f>
        <v>0</v>
      </c>
      <c r="AE58" s="329">
        <f>IF(AE59=1,SUM($D$59:AE59),0)</f>
        <v>0</v>
      </c>
      <c r="AF58" s="330">
        <f>IF(AF59=1,SUM($D$59:AF59),0)</f>
        <v>0</v>
      </c>
      <c r="AG58" s="330">
        <f>IF(AG59=1,SUM($D$59:AG59),0)</f>
        <v>0</v>
      </c>
      <c r="AH58" s="330">
        <f>IF(AH59=1,SUM($D$59:AH59),0)</f>
        <v>0</v>
      </c>
      <c r="AI58" s="330">
        <f>IF(AI59=1,SUM($D$59:AI59),0)</f>
        <v>0</v>
      </c>
      <c r="AJ58" s="331">
        <f>IF(AJ59=1,SUM($D$59:AJ59),0)</f>
        <v>0</v>
      </c>
      <c r="AK58" s="331">
        <f>IF(AK59=1,SUM($D$59:AK59),0)</f>
        <v>0</v>
      </c>
      <c r="AL58" s="331">
        <f>IF(AL59=1,SUM($D$59:AL59),0)</f>
        <v>0</v>
      </c>
      <c r="AM58" s="331">
        <f>IF(AM59=1,SUM($D$59:AM59),0)</f>
        <v>0</v>
      </c>
      <c r="AN58" s="1047"/>
      <c r="AO58" s="1089"/>
      <c r="AP58" s="1021"/>
      <c r="AQ58" s="333">
        <f t="array" ref="AQ58">IF(MIN(IF(Affectation_S1!$A$5:$AM$216=B60&amp;"1",COLUMN(Affectation_S1!$A$5:$AM$216)))&lt;&gt;0,MIN(IF(Affectation_S1!$A$5:$AM$216=B60&amp;"1",COLUMN(Affectation_S1!$A$5:$AM$216))),"")</f>
        <v>8</v>
      </c>
      <c r="AR58" s="333">
        <f t="array" ref="AR58">IF(MIN(IF(Affectation_S1!$A$5:$AM$216=B60&amp;"2",COLUMN(Affectation_S1!$A$5:$AM$216)))&lt;&gt;0,MIN(IF(Affectation_S1!$A$5:$AM$216=B60&amp;"2",COLUMN(Affectation_S1!$A$5:$AM$216))),"")</f>
        <v>9</v>
      </c>
      <c r="AS58" s="333" t="str">
        <f t="array" ref="AS58">IF(MIN(IF(Affectation_S1!$A$5:$AM$216=B60&amp;"3",COLUMN(Affectation_S1!$A$5:$AM$216)))&lt;&gt;0,MIN(IF(Affectation_S1!$A$5:$AM$216=B60&amp;"3",COLUMN(Affectation_S1!$A$5:$AM$216))),"")</f>
        <v/>
      </c>
      <c r="AT58" s="333" t="str">
        <f t="array" ref="AT58">IF(MIN(IF(Affectation_S1!$A$5:$AM$216=B60&amp;"4",COLUMN(Affectation_S1!$A$5:$AM$216)))&lt;&gt;0,MIN(IF(Affectation_S1!$A$5:$AM$216=B60&amp;"4",COLUMN(Affectation_S1!$A$5:$AM$216))),"")</f>
        <v/>
      </c>
      <c r="AU58" s="333" t="str">
        <f t="array" ref="AU58">IF(MIN(IF(Affectation_S1!$A$5:$AM$216=C60&amp;"5",COLUMN(Affectation_S1!$A$5:$AM$216)))&lt;&gt;0,MIN(IF(Affectation_S1!$A$5:$AM$216=C60&amp;"5",COLUMN(Affectation_S1!$A$5:$AM$216))),"")</f>
        <v/>
      </c>
      <c r="AV58" s="1018"/>
      <c r="AW58" s="1018"/>
      <c r="AX58" s="1018"/>
      <c r="AY58" s="1018"/>
      <c r="AZ58" s="1018"/>
      <c r="BX58" s="452" t="s">
        <v>318</v>
      </c>
    </row>
    <row r="59" spans="1:76" hidden="1">
      <c r="A59" s="1089"/>
      <c r="B59" s="1090"/>
      <c r="C59" s="1090">
        <v>55</v>
      </c>
      <c r="D59" s="323">
        <f>IF(D60&lt;&gt;"",1,0)</f>
        <v>0</v>
      </c>
      <c r="E59" s="323">
        <f>IF(E60&lt;&gt;"",1,0)</f>
        <v>0</v>
      </c>
      <c r="F59" s="323">
        <f t="shared" ref="F59:AM59" si="41">IF(F60&lt;&gt;"",1,0)</f>
        <v>0</v>
      </c>
      <c r="G59" s="323">
        <f t="shared" si="41"/>
        <v>0</v>
      </c>
      <c r="H59" s="324">
        <f t="shared" si="41"/>
        <v>1</v>
      </c>
      <c r="I59" s="324">
        <f t="shared" si="41"/>
        <v>1</v>
      </c>
      <c r="J59" s="324">
        <f t="shared" si="41"/>
        <v>0</v>
      </c>
      <c r="K59" s="324">
        <f t="shared" si="41"/>
        <v>0</v>
      </c>
      <c r="L59" s="325">
        <f t="shared" si="41"/>
        <v>0</v>
      </c>
      <c r="M59" s="325">
        <f t="shared" si="41"/>
        <v>0</v>
      </c>
      <c r="N59" s="325">
        <f t="shared" si="41"/>
        <v>0</v>
      </c>
      <c r="O59" s="325">
        <f t="shared" si="41"/>
        <v>0</v>
      </c>
      <c r="P59" s="326">
        <f t="shared" si="41"/>
        <v>0</v>
      </c>
      <c r="Q59" s="326">
        <f t="shared" si="41"/>
        <v>0</v>
      </c>
      <c r="R59" s="326">
        <f t="shared" si="41"/>
        <v>0</v>
      </c>
      <c r="S59" s="326">
        <f t="shared" si="41"/>
        <v>0</v>
      </c>
      <c r="T59" s="327">
        <f t="shared" si="41"/>
        <v>0</v>
      </c>
      <c r="U59" s="327">
        <f t="shared" si="41"/>
        <v>0</v>
      </c>
      <c r="V59" s="327">
        <f t="shared" si="41"/>
        <v>0</v>
      </c>
      <c r="W59" s="327">
        <f t="shared" si="41"/>
        <v>0</v>
      </c>
      <c r="X59" s="328">
        <f t="shared" si="41"/>
        <v>0</v>
      </c>
      <c r="Y59" s="328">
        <f t="shared" si="41"/>
        <v>0</v>
      </c>
      <c r="Z59" s="328">
        <f t="shared" si="41"/>
        <v>0</v>
      </c>
      <c r="AA59" s="328">
        <f t="shared" si="41"/>
        <v>0</v>
      </c>
      <c r="AB59" s="329">
        <f t="shared" si="41"/>
        <v>0</v>
      </c>
      <c r="AC59" s="329">
        <f t="shared" si="41"/>
        <v>0</v>
      </c>
      <c r="AD59" s="329">
        <f t="shared" si="41"/>
        <v>0</v>
      </c>
      <c r="AE59" s="329">
        <f t="shared" si="41"/>
        <v>0</v>
      </c>
      <c r="AF59" s="330">
        <f t="shared" si="41"/>
        <v>0</v>
      </c>
      <c r="AG59" s="330">
        <f t="shared" si="41"/>
        <v>0</v>
      </c>
      <c r="AH59" s="330">
        <f t="shared" si="41"/>
        <v>0</v>
      </c>
      <c r="AI59" s="330">
        <f t="shared" si="41"/>
        <v>0</v>
      </c>
      <c r="AJ59" s="331">
        <f t="shared" si="41"/>
        <v>0</v>
      </c>
      <c r="AK59" s="331">
        <f t="shared" si="41"/>
        <v>0</v>
      </c>
      <c r="AL59" s="331">
        <f t="shared" si="41"/>
        <v>0</v>
      </c>
      <c r="AM59" s="331">
        <f t="shared" si="41"/>
        <v>0</v>
      </c>
      <c r="AN59" s="1047"/>
      <c r="AO59" s="1089"/>
      <c r="AP59" s="1021"/>
      <c r="AQ59" s="333"/>
      <c r="AR59" s="333"/>
      <c r="AS59" s="333"/>
      <c r="AT59" s="1022"/>
      <c r="AU59" s="333"/>
      <c r="AV59" s="1018"/>
      <c r="AW59" s="1018"/>
      <c r="AX59" s="1018"/>
      <c r="AY59" s="1018"/>
      <c r="AZ59" s="1018"/>
      <c r="BX59" s="452" t="s">
        <v>318</v>
      </c>
    </row>
    <row r="60" spans="1:76" ht="16.5" thickBot="1">
      <c r="A60" s="1091" t="s">
        <v>37</v>
      </c>
      <c r="B60" s="350" t="str">
        <f t="shared" ref="B60" si="42">C60&amp;"A"</f>
        <v>56A</v>
      </c>
      <c r="C60" s="350">
        <v>56</v>
      </c>
      <c r="D60" s="1024"/>
      <c r="E60" s="1024"/>
      <c r="F60" s="1024"/>
      <c r="G60" s="1024"/>
      <c r="H60" s="1025" t="s">
        <v>216</v>
      </c>
      <c r="I60" s="1025" t="s">
        <v>212</v>
      </c>
      <c r="J60" s="1025"/>
      <c r="K60" s="1025"/>
      <c r="L60" s="1026"/>
      <c r="M60" s="1026"/>
      <c r="N60" s="1026"/>
      <c r="O60" s="1026"/>
      <c r="P60" s="1027"/>
      <c r="Q60" s="1027"/>
      <c r="R60" s="1027"/>
      <c r="S60" s="1027"/>
      <c r="T60" s="1028"/>
      <c r="U60" s="1028"/>
      <c r="V60" s="1028"/>
      <c r="W60" s="1028"/>
      <c r="X60" s="1029"/>
      <c r="Y60" s="1029"/>
      <c r="Z60" s="1029"/>
      <c r="AA60" s="1029"/>
      <c r="AB60" s="1030"/>
      <c r="AC60" s="1030"/>
      <c r="AD60" s="1030"/>
      <c r="AE60" s="1030"/>
      <c r="AF60" s="1031"/>
      <c r="AG60" s="1031"/>
      <c r="AH60" s="1031"/>
      <c r="AI60" s="1031"/>
      <c r="AJ60" s="1032"/>
      <c r="AK60" s="1032"/>
      <c r="AL60" s="1032"/>
      <c r="AM60" s="1032"/>
      <c r="AN60" s="1047"/>
      <c r="AO60" s="1091" t="s">
        <v>37</v>
      </c>
      <c r="AP60" s="1033" t="s">
        <v>188</v>
      </c>
      <c r="AQ60" s="335" t="str">
        <f>IFERROR(INDEX(Tableau_Affectation_S1,AQ57,AQ58),"")</f>
        <v>C.F.A.O</v>
      </c>
      <c r="AR60" s="335" t="str">
        <f>IFERROR(INDEX(Tableau_Affectation_S1,AR57,AR58),"")</f>
        <v>Construction Mécanique1</v>
      </c>
      <c r="AS60" s="335" t="str">
        <f>IFERROR(INDEX(Tableau_Affectation_S1,AS57,AS58),"")</f>
        <v/>
      </c>
      <c r="AT60" s="336" t="str">
        <f>IFERROR(INDEX(Tableau_Affectation_S1,AT57,AT58),"")</f>
        <v/>
      </c>
      <c r="AU60" s="336" t="str">
        <f>IFERROR(INDEX(Tableau_Affectation_S1,AU57,AU58),"")</f>
        <v/>
      </c>
      <c r="AV60" s="1034" t="s">
        <v>189</v>
      </c>
      <c r="AW60" s="337" t="str">
        <f>Affectation_S2!AQ60</f>
        <v>CFAO</v>
      </c>
      <c r="AX60" s="337" t="str">
        <f>Affectation_S2!AR60</f>
        <v>Conception de systèmes mécanique</v>
      </c>
      <c r="AY60" s="337" t="str">
        <f>Affectation_S2!AS60</f>
        <v/>
      </c>
      <c r="AZ60" s="337" t="str">
        <f>Affectation_S2!AT60</f>
        <v/>
      </c>
      <c r="BX60" s="452" t="s">
        <v>318</v>
      </c>
    </row>
    <row r="61" spans="1:76" hidden="1">
      <c r="A61" s="1092"/>
      <c r="B61" s="1093"/>
      <c r="C61" s="1093">
        <v>57</v>
      </c>
      <c r="D61" s="313" t="str">
        <f>$B$64&amp;D62</f>
        <v>60A0</v>
      </c>
      <c r="E61" s="313" t="str">
        <f>$B$64&amp;E62</f>
        <v>60A0</v>
      </c>
      <c r="F61" s="313" t="str">
        <f t="shared" ref="F61:AM61" si="43">$B$64&amp;F62</f>
        <v>60A0</v>
      </c>
      <c r="G61" s="313" t="str">
        <f t="shared" si="43"/>
        <v>60A0</v>
      </c>
      <c r="H61" s="314" t="str">
        <f t="shared" si="43"/>
        <v>60A0</v>
      </c>
      <c r="I61" s="314" t="str">
        <f t="shared" si="43"/>
        <v>60A0</v>
      </c>
      <c r="J61" s="314" t="str">
        <f t="shared" si="43"/>
        <v>60A0</v>
      </c>
      <c r="K61" s="314" t="str">
        <f t="shared" si="43"/>
        <v>60A0</v>
      </c>
      <c r="L61" s="315" t="str">
        <f t="shared" si="43"/>
        <v>60A0</v>
      </c>
      <c r="M61" s="315" t="str">
        <f t="shared" si="43"/>
        <v>60A0</v>
      </c>
      <c r="N61" s="315" t="str">
        <f t="shared" si="43"/>
        <v>60A0</v>
      </c>
      <c r="O61" s="315" t="str">
        <f t="shared" si="43"/>
        <v>60A0</v>
      </c>
      <c r="P61" s="316" t="str">
        <f t="shared" si="43"/>
        <v>60A1</v>
      </c>
      <c r="Q61" s="316" t="str">
        <f t="shared" si="43"/>
        <v>60A0</v>
      </c>
      <c r="R61" s="316" t="str">
        <f t="shared" si="43"/>
        <v>60A0</v>
      </c>
      <c r="S61" s="316" t="str">
        <f t="shared" si="43"/>
        <v>60A0</v>
      </c>
      <c r="T61" s="317" t="str">
        <f t="shared" si="43"/>
        <v>60A0</v>
      </c>
      <c r="U61" s="317" t="str">
        <f t="shared" si="43"/>
        <v>60A0</v>
      </c>
      <c r="V61" s="317" t="str">
        <f t="shared" si="43"/>
        <v>60A0</v>
      </c>
      <c r="W61" s="317" t="str">
        <f t="shared" si="43"/>
        <v>60A0</v>
      </c>
      <c r="X61" s="318" t="str">
        <f t="shared" si="43"/>
        <v>60A0</v>
      </c>
      <c r="Y61" s="318" t="str">
        <f t="shared" si="43"/>
        <v>60A0</v>
      </c>
      <c r="Z61" s="318" t="str">
        <f t="shared" si="43"/>
        <v>60A0</v>
      </c>
      <c r="AA61" s="318" t="str">
        <f t="shared" si="43"/>
        <v>60A0</v>
      </c>
      <c r="AB61" s="319" t="str">
        <f t="shared" si="43"/>
        <v>60A2</v>
      </c>
      <c r="AC61" s="319" t="str">
        <f t="shared" si="43"/>
        <v>60A3</v>
      </c>
      <c r="AD61" s="319" t="str">
        <f t="shared" si="43"/>
        <v>60A0</v>
      </c>
      <c r="AE61" s="319" t="str">
        <f t="shared" si="43"/>
        <v>60A0</v>
      </c>
      <c r="AF61" s="320" t="str">
        <f t="shared" si="43"/>
        <v>60A0</v>
      </c>
      <c r="AG61" s="320" t="str">
        <f t="shared" si="43"/>
        <v>60A0</v>
      </c>
      <c r="AH61" s="320" t="str">
        <f t="shared" si="43"/>
        <v>60A0</v>
      </c>
      <c r="AI61" s="320" t="str">
        <f t="shared" si="43"/>
        <v>60A0</v>
      </c>
      <c r="AJ61" s="321" t="str">
        <f t="shared" si="43"/>
        <v>60A0</v>
      </c>
      <c r="AK61" s="321" t="str">
        <f t="shared" si="43"/>
        <v>60A0</v>
      </c>
      <c r="AL61" s="321" t="str">
        <f t="shared" si="43"/>
        <v>60A0</v>
      </c>
      <c r="AM61" s="321" t="str">
        <f t="shared" si="43"/>
        <v>60A0</v>
      </c>
      <c r="AN61" s="1047"/>
      <c r="AO61" s="1092"/>
      <c r="AP61" s="1017"/>
      <c r="AQ61" s="345">
        <f t="shared" ref="AQ61:AT61" si="44">AQ57+4</f>
        <v>60</v>
      </c>
      <c r="AR61" s="345">
        <f t="shared" si="44"/>
        <v>60</v>
      </c>
      <c r="AS61" s="345">
        <f t="shared" si="44"/>
        <v>60</v>
      </c>
      <c r="AT61" s="345">
        <f t="shared" si="44"/>
        <v>60</v>
      </c>
      <c r="AU61" s="345">
        <v>60</v>
      </c>
      <c r="AV61" s="1018"/>
      <c r="AW61" s="1018"/>
      <c r="AX61" s="1018"/>
      <c r="AY61" s="1018"/>
      <c r="AZ61" s="1018"/>
      <c r="BX61" s="452" t="s">
        <v>318</v>
      </c>
    </row>
    <row r="62" spans="1:76" hidden="1">
      <c r="A62" s="1094"/>
      <c r="B62" s="1095"/>
      <c r="C62" s="1095">
        <v>58</v>
      </c>
      <c r="D62" s="323">
        <f>D63</f>
        <v>0</v>
      </c>
      <c r="E62" s="323">
        <f>IF(E63=1,SUM($D$63:E63),0)</f>
        <v>0</v>
      </c>
      <c r="F62" s="323">
        <f>IF(F63=1,SUM($D$63:F63),0)</f>
        <v>0</v>
      </c>
      <c r="G62" s="323">
        <f>IF(G63=1,SUM($D$63:G63),0)</f>
        <v>0</v>
      </c>
      <c r="H62" s="324">
        <f>IF(H63=1,SUM($D$63:H63),0)</f>
        <v>0</v>
      </c>
      <c r="I62" s="324">
        <f>IF(I63=1,SUM($D$63:I63),0)</f>
        <v>0</v>
      </c>
      <c r="J62" s="324">
        <f>IF(J63=1,SUM($D$63:J63),0)</f>
        <v>0</v>
      </c>
      <c r="K62" s="324">
        <f>IF(K63=1,SUM($D$63:K63),0)</f>
        <v>0</v>
      </c>
      <c r="L62" s="325">
        <f>IF(L63=1,SUM($D$63:L63),0)</f>
        <v>0</v>
      </c>
      <c r="M62" s="325">
        <f>IF(M63=1,SUM($D$63:M63),0)</f>
        <v>0</v>
      </c>
      <c r="N62" s="325">
        <f>IF(N63=1,SUM($D$63:N63),0)</f>
        <v>0</v>
      </c>
      <c r="O62" s="325">
        <f>IF(O63=1,SUM($D$63:O63),0)</f>
        <v>0</v>
      </c>
      <c r="P62" s="326">
        <f>IF(P63=1,SUM($D$63:P63),0)</f>
        <v>1</v>
      </c>
      <c r="Q62" s="326">
        <f>IF(Q63=1,SUM($D$63:Q63),0)</f>
        <v>0</v>
      </c>
      <c r="R62" s="326">
        <f>IF(R63=1,SUM($D$63:R63),0)</f>
        <v>0</v>
      </c>
      <c r="S62" s="326">
        <f>IF(S63=1,SUM($D$63:S63),0)</f>
        <v>0</v>
      </c>
      <c r="T62" s="327">
        <f>IF(T63=1,SUM($D$63:T63),0)</f>
        <v>0</v>
      </c>
      <c r="U62" s="327">
        <f>IF(U63=1,SUM($D$63:U63),0)</f>
        <v>0</v>
      </c>
      <c r="V62" s="327">
        <f>IF(V63=1,SUM($D$63:V63),0)</f>
        <v>0</v>
      </c>
      <c r="W62" s="327">
        <f>IF(W63=1,SUM($D$63:W63),0)</f>
        <v>0</v>
      </c>
      <c r="X62" s="328">
        <f>IF(X63=1,SUM($D$63:X63),0)</f>
        <v>0</v>
      </c>
      <c r="Y62" s="328">
        <f>IF(Y63=1,SUM($D$63:Y63),0)</f>
        <v>0</v>
      </c>
      <c r="Z62" s="328">
        <f>IF(Z63=1,SUM($D$63:Z63),0)</f>
        <v>0</v>
      </c>
      <c r="AA62" s="328">
        <f>IF(AA63=1,SUM($D$63:AA63),0)</f>
        <v>0</v>
      </c>
      <c r="AB62" s="329">
        <f>IF(AB63=1,SUM($D$63:AB63),0)</f>
        <v>2</v>
      </c>
      <c r="AC62" s="329">
        <f>IF(AC63=1,SUM($D$63:AC63),0)</f>
        <v>3</v>
      </c>
      <c r="AD62" s="329">
        <f>IF(AD63=1,SUM($D$63:AD63),0)</f>
        <v>0</v>
      </c>
      <c r="AE62" s="329">
        <f>IF(AE63=1,SUM($D$63:AE63),0)</f>
        <v>0</v>
      </c>
      <c r="AF62" s="330">
        <f>IF(AF63=1,SUM($D$63:AF63),0)</f>
        <v>0</v>
      </c>
      <c r="AG62" s="330">
        <f>IF(AG63=1,SUM($D$63:AG63),0)</f>
        <v>0</v>
      </c>
      <c r="AH62" s="330">
        <f>IF(AH63=1,SUM($D$63:AH63),0)</f>
        <v>0</v>
      </c>
      <c r="AI62" s="330">
        <f>IF(AI63=1,SUM($D$63:AI63),0)</f>
        <v>0</v>
      </c>
      <c r="AJ62" s="331">
        <f>IF(AJ63=1,SUM($D$63:AJ63),0)</f>
        <v>0</v>
      </c>
      <c r="AK62" s="331">
        <f>IF(AK63=1,SUM($D$63:AK63),0)</f>
        <v>0</v>
      </c>
      <c r="AL62" s="331">
        <f>IF(AL63=1,SUM($D$63:AL63),0)</f>
        <v>0</v>
      </c>
      <c r="AM62" s="331">
        <f>IF(AM63=1,SUM($D$63:AM63),0)</f>
        <v>0</v>
      </c>
      <c r="AN62" s="1047"/>
      <c r="AO62" s="1094"/>
      <c r="AP62" s="1021"/>
      <c r="AQ62" s="333">
        <f t="array" ref="AQ62">IF(MIN(IF(Affectation_S1!$A$5:$AM$216=B64&amp;"1",COLUMN(Affectation_S1!$A$5:$AM$216)))&lt;&gt;0,MIN(IF(Affectation_S1!$A$5:$AM$216=B64&amp;"1",COLUMN(Affectation_S1!$A$5:$AM$216))),"")</f>
        <v>16</v>
      </c>
      <c r="AR62" s="333">
        <f t="array" ref="AR62">IF(MIN(IF(Affectation_S1!$A$5:$AM$216=B64&amp;"2",COLUMN(Affectation_S1!$A$5:$AM$216)))&lt;&gt;0,MIN(IF(Affectation_S1!$A$5:$AM$216=B64&amp;"2",COLUMN(Affectation_S1!$A$5:$AM$216))),"")</f>
        <v>28</v>
      </c>
      <c r="AS62" s="333">
        <f t="array" ref="AS62">IF(MIN(IF(Affectation_S1!$A$5:$AM$216=B64&amp;"3",COLUMN(Affectation_S1!$A$5:$AM$216)))&lt;&gt;0,MIN(IF(Affectation_S1!$A$5:$AM$216=B64&amp;"3",COLUMN(Affectation_S1!$A$5:$AM$216))),"")</f>
        <v>29</v>
      </c>
      <c r="AT62" s="333" t="str">
        <f t="array" ref="AT62">IF(MIN(IF(Affectation_S1!$A$5:$AM$216=B64&amp;"4",COLUMN(Affectation_S1!$A$5:$AM$216)))&lt;&gt;0,MIN(IF(Affectation_S1!$A$5:$AM$216=B64&amp;"4",COLUMN(Affectation_S1!$A$5:$AM$216))),"")</f>
        <v/>
      </c>
      <c r="AU62" s="333" t="str">
        <f t="array" ref="AU62">IF(MIN(IF(Affectation_S1!$A$5:$AM$216=C64&amp;"5",COLUMN(Affectation_S1!$A$5:$AM$216)))&lt;&gt;0,MIN(IF(Affectation_S1!$A$5:$AM$216=C64&amp;"5",COLUMN(Affectation_S1!$A$5:$AM$216))),"")</f>
        <v/>
      </c>
      <c r="AV62" s="1018"/>
      <c r="AW62" s="1018"/>
      <c r="AX62" s="1018"/>
      <c r="AY62" s="1018"/>
      <c r="AZ62" s="1018"/>
      <c r="BX62" s="452" t="s">
        <v>318</v>
      </c>
    </row>
    <row r="63" spans="1:76" hidden="1">
      <c r="A63" s="1094"/>
      <c r="B63" s="1095"/>
      <c r="C63" s="1095">
        <v>59</v>
      </c>
      <c r="D63" s="323">
        <f>IF(D64&lt;&gt;"",1,0)</f>
        <v>0</v>
      </c>
      <c r="E63" s="323">
        <f>IF(E64&lt;&gt;"",1,0)</f>
        <v>0</v>
      </c>
      <c r="F63" s="323">
        <f t="shared" ref="F63:AM63" si="45">IF(F64&lt;&gt;"",1,0)</f>
        <v>0</v>
      </c>
      <c r="G63" s="323">
        <f t="shared" si="45"/>
        <v>0</v>
      </c>
      <c r="H63" s="324">
        <f t="shared" si="45"/>
        <v>0</v>
      </c>
      <c r="I63" s="324">
        <f t="shared" si="45"/>
        <v>0</v>
      </c>
      <c r="J63" s="324">
        <f t="shared" si="45"/>
        <v>0</v>
      </c>
      <c r="K63" s="324">
        <f t="shared" si="45"/>
        <v>0</v>
      </c>
      <c r="L63" s="325">
        <f t="shared" si="45"/>
        <v>0</v>
      </c>
      <c r="M63" s="325">
        <f t="shared" si="45"/>
        <v>0</v>
      </c>
      <c r="N63" s="325">
        <f t="shared" si="45"/>
        <v>0</v>
      </c>
      <c r="O63" s="325">
        <f t="shared" si="45"/>
        <v>0</v>
      </c>
      <c r="P63" s="326">
        <f t="shared" si="45"/>
        <v>1</v>
      </c>
      <c r="Q63" s="326">
        <f t="shared" si="45"/>
        <v>0</v>
      </c>
      <c r="R63" s="326">
        <f t="shared" si="45"/>
        <v>0</v>
      </c>
      <c r="S63" s="326">
        <f t="shared" si="45"/>
        <v>0</v>
      </c>
      <c r="T63" s="327">
        <f t="shared" si="45"/>
        <v>0</v>
      </c>
      <c r="U63" s="327">
        <f t="shared" si="45"/>
        <v>0</v>
      </c>
      <c r="V63" s="327">
        <f t="shared" si="45"/>
        <v>0</v>
      </c>
      <c r="W63" s="327">
        <f t="shared" si="45"/>
        <v>0</v>
      </c>
      <c r="X63" s="328">
        <f t="shared" si="45"/>
        <v>0</v>
      </c>
      <c r="Y63" s="328">
        <f t="shared" si="45"/>
        <v>0</v>
      </c>
      <c r="Z63" s="328">
        <f t="shared" si="45"/>
        <v>0</v>
      </c>
      <c r="AA63" s="328">
        <f t="shared" si="45"/>
        <v>0</v>
      </c>
      <c r="AB63" s="329">
        <f t="shared" si="45"/>
        <v>1</v>
      </c>
      <c r="AC63" s="329">
        <f t="shared" si="45"/>
        <v>1</v>
      </c>
      <c r="AD63" s="329">
        <f t="shared" si="45"/>
        <v>0</v>
      </c>
      <c r="AE63" s="329">
        <f t="shared" si="45"/>
        <v>0</v>
      </c>
      <c r="AF63" s="330">
        <f t="shared" si="45"/>
        <v>0</v>
      </c>
      <c r="AG63" s="330">
        <f t="shared" si="45"/>
        <v>0</v>
      </c>
      <c r="AH63" s="330">
        <f t="shared" si="45"/>
        <v>0</v>
      </c>
      <c r="AI63" s="330">
        <f t="shared" si="45"/>
        <v>0</v>
      </c>
      <c r="AJ63" s="331">
        <f t="shared" si="45"/>
        <v>0</v>
      </c>
      <c r="AK63" s="331">
        <f t="shared" si="45"/>
        <v>0</v>
      </c>
      <c r="AL63" s="331">
        <f t="shared" si="45"/>
        <v>0</v>
      </c>
      <c r="AM63" s="331">
        <f t="shared" si="45"/>
        <v>0</v>
      </c>
      <c r="AN63" s="1047"/>
      <c r="AO63" s="1094"/>
      <c r="AP63" s="1021"/>
      <c r="AQ63" s="333"/>
      <c r="AR63" s="333"/>
      <c r="AS63" s="333"/>
      <c r="AT63" s="1022"/>
      <c r="AU63" s="1022"/>
      <c r="AV63" s="1018"/>
      <c r="AW63" s="1018"/>
      <c r="AX63" s="1018"/>
      <c r="AY63" s="1018"/>
      <c r="AZ63" s="1018"/>
      <c r="BX63" s="452" t="s">
        <v>318</v>
      </c>
    </row>
    <row r="64" spans="1:76" ht="16.5" thickBot="1">
      <c r="A64" s="1096" t="s">
        <v>73</v>
      </c>
      <c r="B64" s="351" t="str">
        <f t="shared" ref="B64" si="46">C64&amp;"A"</f>
        <v>60A</v>
      </c>
      <c r="C64" s="351">
        <v>60</v>
      </c>
      <c r="D64" s="1024"/>
      <c r="E64" s="1024"/>
      <c r="F64" s="1024"/>
      <c r="G64" s="1024"/>
      <c r="H64" s="1025"/>
      <c r="I64" s="1025"/>
      <c r="J64" s="1025"/>
      <c r="K64" s="1025"/>
      <c r="L64" s="1026"/>
      <c r="M64" s="1026"/>
      <c r="N64" s="1026"/>
      <c r="O64" s="1026"/>
      <c r="P64" s="1027" t="s">
        <v>247</v>
      </c>
      <c r="Q64" s="1027"/>
      <c r="R64" s="1027"/>
      <c r="S64" s="1027"/>
      <c r="T64" s="1028"/>
      <c r="U64" s="1028"/>
      <c r="V64" s="1028"/>
      <c r="W64" s="1028"/>
      <c r="X64" s="1029"/>
      <c r="Y64" s="1029"/>
      <c r="Z64" s="1029"/>
      <c r="AA64" s="1029"/>
      <c r="AB64" s="1030" t="s">
        <v>304</v>
      </c>
      <c r="AC64" s="1030" t="s">
        <v>308</v>
      </c>
      <c r="AD64" s="1030"/>
      <c r="AE64" s="1030"/>
      <c r="AF64" s="1031"/>
      <c r="AG64" s="1031"/>
      <c r="AH64" s="1031"/>
      <c r="AI64" s="1031"/>
      <c r="AJ64" s="1032"/>
      <c r="AK64" s="1032"/>
      <c r="AL64" s="1032"/>
      <c r="AM64" s="1032"/>
      <c r="AN64" s="1047"/>
      <c r="AO64" s="1096" t="s">
        <v>73</v>
      </c>
      <c r="AP64" s="1033" t="s">
        <v>188</v>
      </c>
      <c r="AQ64" s="335" t="str">
        <f>IFERROR(INDEX(Tableau_Affectation_S1,AQ61,AQ62),"")</f>
        <v>Physico-chimie des surfaces</v>
      </c>
      <c r="AR64" s="335" t="str">
        <f>IFERROR(INDEX(Tableau_Affectation_S1,AR61,AR62),"")</f>
        <v>Electrométallurgie de l’acier &amp; ferroalliages</v>
      </c>
      <c r="AS64" s="335" t="str">
        <f>IFERROR(INDEX(Tableau_Affectation_S1,AS61,AS62),"")</f>
        <v>Métaux et alliages non ferreux</v>
      </c>
      <c r="AT64" s="336" t="str">
        <f>IFERROR(INDEX(Tableau_Affectation_S1,AT61,AT62),"")</f>
        <v/>
      </c>
      <c r="AU64" s="336" t="str">
        <f>IFERROR(INDEX(Tableau_Affectation_S1,AU61,AU62),"")</f>
        <v/>
      </c>
      <c r="AV64" s="1034" t="s">
        <v>189</v>
      </c>
      <c r="AW64" s="337" t="str">
        <f>Affectation_S2!AQ64</f>
        <v>Corrosion et prot. des métaux</v>
      </c>
      <c r="AX64" s="337" t="str">
        <f>Affectation_S2!AR64</f>
        <v/>
      </c>
      <c r="AY64" s="337" t="str">
        <f>Affectation_S2!AS64</f>
        <v/>
      </c>
      <c r="AZ64" s="337" t="str">
        <f>Affectation_S2!AT64</f>
        <v/>
      </c>
      <c r="BX64" s="452" t="s">
        <v>318</v>
      </c>
    </row>
    <row r="65" spans="1:76">
      <c r="A65" s="1097"/>
      <c r="B65" s="1098"/>
      <c r="C65" s="1098">
        <v>61</v>
      </c>
      <c r="D65" s="313" t="str">
        <f>$B$68&amp;D66</f>
        <v>64A0</v>
      </c>
      <c r="E65" s="313" t="str">
        <f>$B$68&amp;E66</f>
        <v>64A0</v>
      </c>
      <c r="F65" s="313" t="str">
        <f t="shared" ref="F65:AM65" si="47">$B$68&amp;F66</f>
        <v>64A0</v>
      </c>
      <c r="G65" s="313" t="str">
        <f t="shared" si="47"/>
        <v>64A0</v>
      </c>
      <c r="H65" s="314" t="str">
        <f t="shared" si="47"/>
        <v>64A0</v>
      </c>
      <c r="I65" s="314" t="str">
        <f t="shared" si="47"/>
        <v>64A0</v>
      </c>
      <c r="J65" s="314" t="str">
        <f t="shared" si="47"/>
        <v>64A0</v>
      </c>
      <c r="K65" s="314" t="str">
        <f t="shared" si="47"/>
        <v>64A0</v>
      </c>
      <c r="L65" s="315" t="str">
        <f t="shared" si="47"/>
        <v>64A0</v>
      </c>
      <c r="M65" s="315" t="str">
        <f t="shared" si="47"/>
        <v>64A0</v>
      </c>
      <c r="N65" s="315" t="str">
        <f t="shared" si="47"/>
        <v>64A0</v>
      </c>
      <c r="O65" s="315" t="str">
        <f t="shared" si="47"/>
        <v>64A0</v>
      </c>
      <c r="P65" s="316" t="str">
        <f t="shared" si="47"/>
        <v>64A0</v>
      </c>
      <c r="Q65" s="316" t="str">
        <f t="shared" si="47"/>
        <v>64A0</v>
      </c>
      <c r="R65" s="316" t="str">
        <f t="shared" si="47"/>
        <v>64A0</v>
      </c>
      <c r="S65" s="316" t="str">
        <f t="shared" si="47"/>
        <v>64A0</v>
      </c>
      <c r="T65" s="317" t="str">
        <f t="shared" si="47"/>
        <v>64A0</v>
      </c>
      <c r="U65" s="317" t="str">
        <f t="shared" si="47"/>
        <v>64A0</v>
      </c>
      <c r="V65" s="317" t="str">
        <f t="shared" si="47"/>
        <v>64A0</v>
      </c>
      <c r="W65" s="317" t="str">
        <f t="shared" si="47"/>
        <v>64A0</v>
      </c>
      <c r="X65" s="318" t="str">
        <f t="shared" si="47"/>
        <v>64A0</v>
      </c>
      <c r="Y65" s="318" t="str">
        <f t="shared" si="47"/>
        <v>64A0</v>
      </c>
      <c r="Z65" s="318" t="str">
        <f t="shared" si="47"/>
        <v>64A0</v>
      </c>
      <c r="AA65" s="318" t="str">
        <f t="shared" si="47"/>
        <v>64A0</v>
      </c>
      <c r="AB65" s="319" t="str">
        <f t="shared" si="47"/>
        <v>64A0</v>
      </c>
      <c r="AC65" s="319" t="str">
        <f t="shared" si="47"/>
        <v>64A0</v>
      </c>
      <c r="AD65" s="319" t="str">
        <f t="shared" si="47"/>
        <v>64A0</v>
      </c>
      <c r="AE65" s="319" t="str">
        <f t="shared" si="47"/>
        <v>64A0</v>
      </c>
      <c r="AF65" s="320" t="str">
        <f t="shared" si="47"/>
        <v>64A0</v>
      </c>
      <c r="AG65" s="320" t="str">
        <f t="shared" si="47"/>
        <v>64A0</v>
      </c>
      <c r="AH65" s="320" t="str">
        <f t="shared" si="47"/>
        <v>64A0</v>
      </c>
      <c r="AI65" s="320" t="str">
        <f t="shared" si="47"/>
        <v>64A0</v>
      </c>
      <c r="AJ65" s="321" t="str">
        <f t="shared" si="47"/>
        <v>64A0</v>
      </c>
      <c r="AK65" s="321" t="str">
        <f t="shared" si="47"/>
        <v>64A0</v>
      </c>
      <c r="AL65" s="321" t="str">
        <f t="shared" si="47"/>
        <v>64A0</v>
      </c>
      <c r="AM65" s="321" t="str">
        <f t="shared" si="47"/>
        <v>64A0</v>
      </c>
      <c r="AN65" s="1047"/>
      <c r="AO65" s="1097"/>
      <c r="AP65" s="1017"/>
      <c r="AQ65" s="345">
        <f t="shared" ref="AQ65:AT65" si="48">AQ61+4</f>
        <v>64</v>
      </c>
      <c r="AR65" s="345">
        <f t="shared" si="48"/>
        <v>64</v>
      </c>
      <c r="AS65" s="345">
        <f t="shared" si="48"/>
        <v>64</v>
      </c>
      <c r="AT65" s="345">
        <f t="shared" si="48"/>
        <v>64</v>
      </c>
      <c r="AU65" s="333">
        <v>64</v>
      </c>
      <c r="AV65" s="1018"/>
      <c r="AW65" s="1018"/>
      <c r="AX65" s="1018"/>
      <c r="AY65" s="1018"/>
      <c r="AZ65" s="1018"/>
      <c r="BX65" s="452" t="s">
        <v>318</v>
      </c>
    </row>
    <row r="66" spans="1:76">
      <c r="A66" s="1099"/>
      <c r="B66" s="1100"/>
      <c r="C66" s="1100">
        <v>62</v>
      </c>
      <c r="D66" s="323">
        <f>D67</f>
        <v>0</v>
      </c>
      <c r="E66" s="323">
        <f>IF(E67=1,SUM($D$67:E67),0)</f>
        <v>0</v>
      </c>
      <c r="F66" s="323">
        <f>IF(F67=1,SUM($D$67:F67),0)</f>
        <v>0</v>
      </c>
      <c r="G66" s="323">
        <f>IF(G67=1,SUM($D$67:G67),0)</f>
        <v>0</v>
      </c>
      <c r="H66" s="324">
        <f>IF(H67=1,SUM($D$67:H67),0)</f>
        <v>0</v>
      </c>
      <c r="I66" s="324">
        <f>IF(I67=1,SUM($D$67:I67),0)</f>
        <v>0</v>
      </c>
      <c r="J66" s="324">
        <f>IF(J67=1,SUM($D$67:J67),0)</f>
        <v>0</v>
      </c>
      <c r="K66" s="324">
        <f>IF(K67=1,SUM($D$67:K67),0)</f>
        <v>0</v>
      </c>
      <c r="L66" s="325">
        <f>IF(L67=1,SUM($D$67:L67),0)</f>
        <v>0</v>
      </c>
      <c r="M66" s="325">
        <f>IF(M67=1,SUM($D$67:M67),0)</f>
        <v>0</v>
      </c>
      <c r="N66" s="325">
        <f>IF(N67=1,SUM($D$67:N67),0)</f>
        <v>0</v>
      </c>
      <c r="O66" s="325">
        <f>IF(O67=1,SUM($D$67:O67),0)</f>
        <v>0</v>
      </c>
      <c r="P66" s="326">
        <f>IF(P67=1,SUM($D$67:P67),0)</f>
        <v>0</v>
      </c>
      <c r="Q66" s="326">
        <f>IF(Q67=1,SUM($D$67:Q67),0)</f>
        <v>0</v>
      </c>
      <c r="R66" s="326">
        <f>IF(R67=1,SUM($D$67:R67),0)</f>
        <v>0</v>
      </c>
      <c r="S66" s="326">
        <f>IF(S67=1,SUM($D$67:S67),0)</f>
        <v>0</v>
      </c>
      <c r="T66" s="327">
        <f>IF(T67=1,SUM($D$67:T67),0)</f>
        <v>0</v>
      </c>
      <c r="U66" s="327">
        <f>IF(U67=1,SUM($D$67:U67),0)</f>
        <v>0</v>
      </c>
      <c r="V66" s="327">
        <f>IF(V67=1,SUM($D$67:V67),0)</f>
        <v>0</v>
      </c>
      <c r="W66" s="327">
        <f>IF(W67=1,SUM($D$67:W67),0)</f>
        <v>0</v>
      </c>
      <c r="X66" s="328">
        <f>IF(X67=1,SUM($D$67:X67),0)</f>
        <v>0</v>
      </c>
      <c r="Y66" s="328">
        <f>IF(Y67=1,SUM($D$67:Y67),0)</f>
        <v>0</v>
      </c>
      <c r="Z66" s="328">
        <f>IF(Z67=1,SUM($D$67:Z67),0)</f>
        <v>0</v>
      </c>
      <c r="AA66" s="328">
        <f>IF(AA67=1,SUM($D$67:AA67),0)</f>
        <v>0</v>
      </c>
      <c r="AB66" s="329">
        <f>IF(AB67=1,SUM($D$67:AB67),0)</f>
        <v>0</v>
      </c>
      <c r="AC66" s="329">
        <f>IF(AC67=1,SUM($D$67:AC67),0)</f>
        <v>0</v>
      </c>
      <c r="AD66" s="329">
        <f>IF(AD67=1,SUM($D$67:AD67),0)</f>
        <v>0</v>
      </c>
      <c r="AE66" s="329">
        <f>IF(AE67=1,SUM($D$67:AE67),0)</f>
        <v>0</v>
      </c>
      <c r="AF66" s="330">
        <f>IF(AF67=1,SUM($D$67:AF67),0)</f>
        <v>0</v>
      </c>
      <c r="AG66" s="330">
        <f>IF(AG67=1,SUM($D$67:AG67),0)</f>
        <v>0</v>
      </c>
      <c r="AH66" s="330">
        <f>IF(AH67=1,SUM($D$67:AH67),0)</f>
        <v>0</v>
      </c>
      <c r="AI66" s="330">
        <f>IF(AI67=1,SUM($D$67:AI67),0)</f>
        <v>0</v>
      </c>
      <c r="AJ66" s="331">
        <f>IF(AJ67=1,SUM($D$67:AJ67),0)</f>
        <v>0</v>
      </c>
      <c r="AK66" s="331">
        <f>IF(AK67=1,SUM($D$67:AK67),0)</f>
        <v>0</v>
      </c>
      <c r="AL66" s="331">
        <f>IF(AL67=1,SUM($D$67:AL67),0)</f>
        <v>0</v>
      </c>
      <c r="AM66" s="331">
        <f>IF(AM67=1,SUM($D$67:AM67),0)</f>
        <v>0</v>
      </c>
      <c r="AN66" s="1047"/>
      <c r="AO66" s="1099"/>
      <c r="AP66" s="1021"/>
      <c r="AQ66" s="333" t="str">
        <f t="array" ref="AQ66">IF(MIN(IF(Affectation_S1!$A$5:$AM$216=B68&amp;"1",COLUMN(Affectation_S1!$A$5:$AM$216)))&lt;&gt;0,MIN(IF(Affectation_S1!$A$5:$AM$216=B68&amp;"1",COLUMN(Affectation_S1!$A$5:$AM$216))),"")</f>
        <v/>
      </c>
      <c r="AR66" s="333" t="str">
        <f t="array" ref="AR66">IF(MIN(IF(Affectation_S1!$A$5:$AM$216=B68&amp;"2",COLUMN(Affectation_S1!$A$5:$AM$216)))&lt;&gt;0,MIN(IF(Affectation_S1!$A$5:$AM$216=B68&amp;"2",COLUMN(Affectation_S1!$A$5:$AM$216))),"")</f>
        <v/>
      </c>
      <c r="AS66" s="333" t="str">
        <f t="array" ref="AS66">IF(MIN(IF(Affectation_S1!$A$5:$AM$216=B68&amp;"3",COLUMN(Affectation_S1!$A$5:$AM$216)))&lt;&gt;0,MIN(IF(Affectation_S1!$A$5:$AM$216=B68&amp;"3",COLUMN(Affectation_S1!$A$5:$AM$216))),"")</f>
        <v/>
      </c>
      <c r="AT66" s="333" t="str">
        <f t="array" ref="AT66">IF(MIN(IF(Affectation_S1!$A$5:$AM$216=B68&amp;"4",COLUMN(Affectation_S1!$A$5:$AM$216)))&lt;&gt;0,MIN(IF(Affectation_S1!$A$5:$AM$216=B68&amp;"4",COLUMN(Affectation_S1!$A$5:$AM$216))),"")</f>
        <v/>
      </c>
      <c r="AU66" s="333" t="str">
        <f t="array" ref="AU66">IF(MIN(IF(Affectation_S1!$A$5:$AM$216=C68&amp;"5",COLUMN(Affectation_S1!$A$5:$AM$216)))&lt;&gt;0,MIN(IF(Affectation_S1!$A$5:$AM$216=C68&amp;"5",COLUMN(Affectation_S1!$A$5:$AM$216))),"")</f>
        <v/>
      </c>
      <c r="AV66" s="1018"/>
      <c r="AW66" s="1018"/>
      <c r="AX66" s="1018"/>
      <c r="AY66" s="1018"/>
      <c r="AZ66" s="1018"/>
      <c r="BX66" s="452" t="s">
        <v>318</v>
      </c>
    </row>
    <row r="67" spans="1:76">
      <c r="A67" s="1099"/>
      <c r="B67" s="1100"/>
      <c r="C67" s="1100">
        <v>63</v>
      </c>
      <c r="D67" s="323">
        <f>IF(D68&lt;&gt;"",1,0)</f>
        <v>0</v>
      </c>
      <c r="E67" s="323">
        <f>IF(E68&lt;&gt;"",1,0)</f>
        <v>0</v>
      </c>
      <c r="F67" s="323">
        <f t="shared" ref="F67:AM67" si="49">IF(F68&lt;&gt;"",1,0)</f>
        <v>0</v>
      </c>
      <c r="G67" s="323">
        <f t="shared" si="49"/>
        <v>0</v>
      </c>
      <c r="H67" s="324">
        <f t="shared" si="49"/>
        <v>0</v>
      </c>
      <c r="I67" s="324">
        <f t="shared" si="49"/>
        <v>0</v>
      </c>
      <c r="J67" s="324">
        <f t="shared" si="49"/>
        <v>0</v>
      </c>
      <c r="K67" s="324">
        <f t="shared" si="49"/>
        <v>0</v>
      </c>
      <c r="L67" s="325">
        <f t="shared" si="49"/>
        <v>0</v>
      </c>
      <c r="M67" s="325">
        <f t="shared" si="49"/>
        <v>0</v>
      </c>
      <c r="N67" s="325">
        <f t="shared" si="49"/>
        <v>0</v>
      </c>
      <c r="O67" s="325">
        <f t="shared" si="49"/>
        <v>0</v>
      </c>
      <c r="P67" s="326">
        <f t="shared" si="49"/>
        <v>0</v>
      </c>
      <c r="Q67" s="326">
        <f t="shared" si="49"/>
        <v>0</v>
      </c>
      <c r="R67" s="326">
        <f t="shared" si="49"/>
        <v>0</v>
      </c>
      <c r="S67" s="326">
        <f t="shared" si="49"/>
        <v>0</v>
      </c>
      <c r="T67" s="327">
        <f t="shared" si="49"/>
        <v>0</v>
      </c>
      <c r="U67" s="327">
        <f t="shared" si="49"/>
        <v>0</v>
      </c>
      <c r="V67" s="327">
        <f t="shared" si="49"/>
        <v>0</v>
      </c>
      <c r="W67" s="327">
        <f t="shared" si="49"/>
        <v>0</v>
      </c>
      <c r="X67" s="328">
        <f t="shared" si="49"/>
        <v>0</v>
      </c>
      <c r="Y67" s="328">
        <f t="shared" si="49"/>
        <v>0</v>
      </c>
      <c r="Z67" s="328">
        <f t="shared" si="49"/>
        <v>0</v>
      </c>
      <c r="AA67" s="328">
        <f t="shared" si="49"/>
        <v>0</v>
      </c>
      <c r="AB67" s="329">
        <f t="shared" si="49"/>
        <v>0</v>
      </c>
      <c r="AC67" s="329">
        <f t="shared" si="49"/>
        <v>0</v>
      </c>
      <c r="AD67" s="329">
        <f t="shared" si="49"/>
        <v>0</v>
      </c>
      <c r="AE67" s="329">
        <f t="shared" si="49"/>
        <v>0</v>
      </c>
      <c r="AF67" s="330">
        <f t="shared" si="49"/>
        <v>0</v>
      </c>
      <c r="AG67" s="330">
        <f t="shared" si="49"/>
        <v>0</v>
      </c>
      <c r="AH67" s="330">
        <f t="shared" si="49"/>
        <v>0</v>
      </c>
      <c r="AI67" s="330">
        <f t="shared" si="49"/>
        <v>0</v>
      </c>
      <c r="AJ67" s="331">
        <f t="shared" si="49"/>
        <v>0</v>
      </c>
      <c r="AK67" s="331">
        <f t="shared" si="49"/>
        <v>0</v>
      </c>
      <c r="AL67" s="331">
        <f t="shared" si="49"/>
        <v>0</v>
      </c>
      <c r="AM67" s="331">
        <f t="shared" si="49"/>
        <v>0</v>
      </c>
      <c r="AN67" s="1047"/>
      <c r="AO67" s="1099"/>
      <c r="AP67" s="1021"/>
      <c r="AQ67" s="333"/>
      <c r="AR67" s="333"/>
      <c r="AS67" s="333"/>
      <c r="AT67" s="1022"/>
      <c r="AU67" s="333"/>
      <c r="AV67" s="1018"/>
      <c r="AW67" s="1018"/>
      <c r="AX67" s="1018"/>
      <c r="AY67" s="1018"/>
      <c r="AZ67" s="1018"/>
      <c r="BX67" s="452" t="s">
        <v>318</v>
      </c>
    </row>
    <row r="68" spans="1:76" ht="16.5" thickBot="1">
      <c r="A68" s="1101" t="s">
        <v>68</v>
      </c>
      <c r="B68" s="352" t="str">
        <f t="shared" ref="B68" si="50">C68&amp;"A"</f>
        <v>64A</v>
      </c>
      <c r="C68" s="352">
        <v>64</v>
      </c>
      <c r="D68" s="1024"/>
      <c r="E68" s="1024"/>
      <c r="F68" s="1024"/>
      <c r="G68" s="1024"/>
      <c r="H68" s="1025"/>
      <c r="I68" s="1025"/>
      <c r="J68" s="1025"/>
      <c r="K68" s="1025"/>
      <c r="L68" s="1026"/>
      <c r="M68" s="1026"/>
      <c r="N68" s="1026"/>
      <c r="O68" s="1026"/>
      <c r="P68" s="1027"/>
      <c r="Q68" s="1027"/>
      <c r="R68" s="1027"/>
      <c r="S68" s="1027"/>
      <c r="T68" s="1028"/>
      <c r="U68" s="1028"/>
      <c r="V68" s="1028"/>
      <c r="W68" s="1028"/>
      <c r="X68" s="1029"/>
      <c r="Y68" s="1029"/>
      <c r="Z68" s="1029"/>
      <c r="AA68" s="1029"/>
      <c r="AB68" s="1030"/>
      <c r="AC68" s="1030"/>
      <c r="AD68" s="1030"/>
      <c r="AE68" s="1030"/>
      <c r="AF68" s="1031"/>
      <c r="AG68" s="1031"/>
      <c r="AH68" s="1031"/>
      <c r="AI68" s="1031"/>
      <c r="AJ68" s="1032"/>
      <c r="AK68" s="1032"/>
      <c r="AL68" s="1032"/>
      <c r="AM68" s="1032"/>
      <c r="AN68" s="1047"/>
      <c r="AO68" s="1101" t="s">
        <v>68</v>
      </c>
      <c r="AP68" s="1033" t="s">
        <v>188</v>
      </c>
      <c r="AQ68" s="335" t="str">
        <f>IFERROR(INDEX(Tableau_Affectation_S1,AQ65,AQ66),"")</f>
        <v/>
      </c>
      <c r="AR68" s="335" t="str">
        <f>IFERROR(INDEX(Tableau_Affectation_S1,AR65,AR66),"")</f>
        <v/>
      </c>
      <c r="AS68" s="335" t="str">
        <f>IFERROR(INDEX(Tableau_Affectation_S1,AS65,AS66),"")</f>
        <v/>
      </c>
      <c r="AT68" s="336" t="str">
        <f>IFERROR(INDEX(Tableau_Affectation_S1,AT65,AT66),"")</f>
        <v/>
      </c>
      <c r="AU68" s="336" t="str">
        <f>IFERROR(INDEX(Tableau_Affectation_S1,AU65,AU66),"")</f>
        <v/>
      </c>
      <c r="AV68" s="1034" t="s">
        <v>189</v>
      </c>
      <c r="AW68" s="337" t="str">
        <f>Affectation_S2!AQ68</f>
        <v/>
      </c>
      <c r="AX68" s="337" t="str">
        <f>Affectation_S2!AR68</f>
        <v/>
      </c>
      <c r="AY68" s="337" t="str">
        <f>Affectation_S2!AS68</f>
        <v/>
      </c>
      <c r="AZ68" s="337" t="str">
        <f>Affectation_S2!AT68</f>
        <v/>
      </c>
      <c r="BX68" s="452" t="s">
        <v>318</v>
      </c>
    </row>
    <row r="69" spans="1:76">
      <c r="A69" s="1102"/>
      <c r="B69" s="1103"/>
      <c r="C69" s="1103">
        <v>65</v>
      </c>
      <c r="D69" s="313" t="str">
        <f>$B$72&amp;D70</f>
        <v>68A1</v>
      </c>
      <c r="E69" s="313" t="str">
        <f>$B$72&amp;E70</f>
        <v>68A2</v>
      </c>
      <c r="F69" s="313" t="str">
        <f t="shared" ref="F69:AM69" si="51">$B$72&amp;F70</f>
        <v>68A0</v>
      </c>
      <c r="G69" s="313" t="str">
        <f t="shared" si="51"/>
        <v>68A0</v>
      </c>
      <c r="H69" s="314" t="str">
        <f t="shared" si="51"/>
        <v>68A0</v>
      </c>
      <c r="I69" s="314" t="str">
        <f t="shared" si="51"/>
        <v>68A0</v>
      </c>
      <c r="J69" s="314" t="str">
        <f t="shared" si="51"/>
        <v>68A0</v>
      </c>
      <c r="K69" s="314" t="str">
        <f t="shared" si="51"/>
        <v>68A0</v>
      </c>
      <c r="L69" s="315" t="str">
        <f t="shared" si="51"/>
        <v>68A0</v>
      </c>
      <c r="M69" s="315" t="str">
        <f t="shared" si="51"/>
        <v>68A0</v>
      </c>
      <c r="N69" s="315" t="str">
        <f t="shared" si="51"/>
        <v>68A0</v>
      </c>
      <c r="O69" s="315" t="str">
        <f t="shared" si="51"/>
        <v>68A0</v>
      </c>
      <c r="P69" s="316" t="str">
        <f t="shared" si="51"/>
        <v>68A0</v>
      </c>
      <c r="Q69" s="316" t="str">
        <f t="shared" si="51"/>
        <v>68A0</v>
      </c>
      <c r="R69" s="316" t="str">
        <f t="shared" si="51"/>
        <v>68A0</v>
      </c>
      <c r="S69" s="316" t="str">
        <f t="shared" si="51"/>
        <v>68A0</v>
      </c>
      <c r="T69" s="317" t="str">
        <f t="shared" si="51"/>
        <v>68A3</v>
      </c>
      <c r="U69" s="317" t="str">
        <f t="shared" si="51"/>
        <v>68A0</v>
      </c>
      <c r="V69" s="317" t="str">
        <f t="shared" si="51"/>
        <v>68A0</v>
      </c>
      <c r="W69" s="317" t="str">
        <f t="shared" si="51"/>
        <v>68A0</v>
      </c>
      <c r="X69" s="318" t="str">
        <f t="shared" si="51"/>
        <v>68A4</v>
      </c>
      <c r="Y69" s="318" t="str">
        <f t="shared" si="51"/>
        <v>68A0</v>
      </c>
      <c r="Z69" s="318" t="str">
        <f t="shared" si="51"/>
        <v>68A0</v>
      </c>
      <c r="AA69" s="318" t="str">
        <f t="shared" si="51"/>
        <v>68A0</v>
      </c>
      <c r="AB69" s="319" t="str">
        <f t="shared" si="51"/>
        <v>68A5</v>
      </c>
      <c r="AC69" s="319" t="str">
        <f t="shared" si="51"/>
        <v>68A0</v>
      </c>
      <c r="AD69" s="319" t="str">
        <f t="shared" si="51"/>
        <v>68A0</v>
      </c>
      <c r="AE69" s="319" t="str">
        <f t="shared" si="51"/>
        <v>68A0</v>
      </c>
      <c r="AF69" s="320" t="str">
        <f t="shared" si="51"/>
        <v>68A0</v>
      </c>
      <c r="AG69" s="320" t="str">
        <f t="shared" si="51"/>
        <v>68A0</v>
      </c>
      <c r="AH69" s="320" t="str">
        <f t="shared" si="51"/>
        <v>68A0</v>
      </c>
      <c r="AI69" s="320" t="str">
        <f t="shared" si="51"/>
        <v>68A0</v>
      </c>
      <c r="AJ69" s="321" t="str">
        <f t="shared" si="51"/>
        <v>68A0</v>
      </c>
      <c r="AK69" s="321" t="str">
        <f t="shared" si="51"/>
        <v>68A0</v>
      </c>
      <c r="AL69" s="321" t="str">
        <f t="shared" si="51"/>
        <v>68A0</v>
      </c>
      <c r="AM69" s="321" t="str">
        <f t="shared" si="51"/>
        <v>68A0</v>
      </c>
      <c r="AN69" s="1047"/>
      <c r="AO69" s="1102"/>
      <c r="AP69" s="1017"/>
      <c r="AQ69" s="345">
        <f t="shared" ref="AQ69:AT69" si="52">AQ65+4</f>
        <v>68</v>
      </c>
      <c r="AR69" s="345">
        <f t="shared" si="52"/>
        <v>68</v>
      </c>
      <c r="AS69" s="345">
        <f t="shared" si="52"/>
        <v>68</v>
      </c>
      <c r="AT69" s="345">
        <f t="shared" si="52"/>
        <v>68</v>
      </c>
      <c r="AU69" s="345">
        <v>68</v>
      </c>
      <c r="AV69" s="1018"/>
      <c r="AW69" s="1018"/>
      <c r="AX69" s="1018"/>
      <c r="AY69" s="1018"/>
      <c r="AZ69" s="1018"/>
      <c r="BX69" s="452" t="s">
        <v>318</v>
      </c>
    </row>
    <row r="70" spans="1:76">
      <c r="A70" s="1104"/>
      <c r="B70" s="1105"/>
      <c r="C70" s="1105">
        <v>66</v>
      </c>
      <c r="D70" s="323">
        <f>D71</f>
        <v>1</v>
      </c>
      <c r="E70" s="323">
        <f>IF(E71=1,SUM($D$71:E71),0)</f>
        <v>2</v>
      </c>
      <c r="F70" s="323">
        <f>IF(F71=1,SUM($D$71:F71),0)</f>
        <v>0</v>
      </c>
      <c r="G70" s="323">
        <f>IF(G71=1,SUM($D$71:G71),0)</f>
        <v>0</v>
      </c>
      <c r="H70" s="324">
        <f>IF(H71=1,SUM($D$71:H71),0)</f>
        <v>0</v>
      </c>
      <c r="I70" s="324">
        <f>IF(I71=1,SUM($D$71:I71),0)</f>
        <v>0</v>
      </c>
      <c r="J70" s="324">
        <f>IF(J71=1,SUM($D$71:J71),0)</f>
        <v>0</v>
      </c>
      <c r="K70" s="324">
        <f>IF(K71=1,SUM($D$71:K71),0)</f>
        <v>0</v>
      </c>
      <c r="L70" s="325">
        <f>IF(L71=1,SUM($D$71:L71),0)</f>
        <v>0</v>
      </c>
      <c r="M70" s="325">
        <f>IF(M71=1,SUM($D$71:M71),0)</f>
        <v>0</v>
      </c>
      <c r="N70" s="325">
        <f>IF(N71=1,SUM($D$71:N71),0)</f>
        <v>0</v>
      </c>
      <c r="O70" s="325">
        <f>IF(O71=1,SUM($D$71:O71),0)</f>
        <v>0</v>
      </c>
      <c r="P70" s="326">
        <f>IF(P71=1,SUM($D$71:P71),0)</f>
        <v>0</v>
      </c>
      <c r="Q70" s="326">
        <f>IF(Q71=1,SUM($D$71:Q71),0)</f>
        <v>0</v>
      </c>
      <c r="R70" s="326">
        <f>IF(R71=1,SUM($D$71:R71),0)</f>
        <v>0</v>
      </c>
      <c r="S70" s="326">
        <f>IF(S71=1,SUM($D$71:S71),0)</f>
        <v>0</v>
      </c>
      <c r="T70" s="327">
        <f>IF(T71=1,SUM($D$71:T71),0)</f>
        <v>3</v>
      </c>
      <c r="U70" s="327">
        <f>IF(U71=1,SUM($D$71:U71),0)</f>
        <v>0</v>
      </c>
      <c r="V70" s="327">
        <f>IF(V71=1,SUM($D$71:V71),0)</f>
        <v>0</v>
      </c>
      <c r="W70" s="327">
        <f>IF(W71=1,SUM($D$71:W71),0)</f>
        <v>0</v>
      </c>
      <c r="X70" s="328">
        <f>IF(X71=1,SUM($D$71:X71),0)</f>
        <v>4</v>
      </c>
      <c r="Y70" s="328">
        <f>IF(Y71=1,SUM($D$71:Y71),0)</f>
        <v>0</v>
      </c>
      <c r="Z70" s="328">
        <f>IF(Z71=1,SUM($D$71:Z71),0)</f>
        <v>0</v>
      </c>
      <c r="AA70" s="328">
        <f>IF(AA71=1,SUM($D$71:AA71),0)</f>
        <v>0</v>
      </c>
      <c r="AB70" s="329">
        <f>IF(AB71=1,SUM($D$71:AB71),0)</f>
        <v>5</v>
      </c>
      <c r="AC70" s="329">
        <f>IF(AC71=1,SUM($D$71:AC71),0)</f>
        <v>0</v>
      </c>
      <c r="AD70" s="329">
        <f>IF(AD71=1,SUM($D$71:AD71),0)</f>
        <v>0</v>
      </c>
      <c r="AE70" s="329">
        <f>IF(AE71=1,SUM($D$71:AE71),0)</f>
        <v>0</v>
      </c>
      <c r="AF70" s="330">
        <f>IF(AF71=1,SUM($D$71:AF71),0)</f>
        <v>0</v>
      </c>
      <c r="AG70" s="330">
        <f>IF(AG71=1,SUM($D$71:AG71),0)</f>
        <v>0</v>
      </c>
      <c r="AH70" s="330">
        <f>IF(AH71=1,SUM($D$71:AH71),0)</f>
        <v>0</v>
      </c>
      <c r="AI70" s="330">
        <f>IF(AI71=1,SUM($D$71:AI71),0)</f>
        <v>0</v>
      </c>
      <c r="AJ70" s="331">
        <f>IF(AJ71=1,SUM($D$71:AJ71),0)</f>
        <v>0</v>
      </c>
      <c r="AK70" s="331">
        <f>IF(AK71=1,SUM($D$71:AK71),0)</f>
        <v>0</v>
      </c>
      <c r="AL70" s="331">
        <f>IF(AL71=1,SUM($D$71:AL71),0)</f>
        <v>0</v>
      </c>
      <c r="AM70" s="331">
        <f>IF(AM71=1,SUM($D$71:AM71),0)</f>
        <v>0</v>
      </c>
      <c r="AN70" s="1047"/>
      <c r="AO70" s="1104"/>
      <c r="AP70" s="1021"/>
      <c r="AQ70" s="333">
        <f t="array" ref="AQ70">IF(MIN(IF(Affectation_S1!$A$5:$AM$216=B72&amp;"1",COLUMN(Affectation_S1!$A$5:$AM$216)))&lt;&gt;0,MIN(IF(Affectation_S1!$A$5:$AM$216=B72&amp;"1",COLUMN(Affectation_S1!$A$5:$AM$216))),"")</f>
        <v>4</v>
      </c>
      <c r="AR70" s="333">
        <f t="array" ref="AR70">IF(MIN(IF(Affectation_S1!$A$5:$AM$216=B72&amp;"2",COLUMN(Affectation_S1!$A$5:$AM$216)))&lt;&gt;0,MIN(IF(Affectation_S1!$A$5:$AM$216=B72&amp;"2",COLUMN(Affectation_S1!$A$5:$AM$216))),"")</f>
        <v>5</v>
      </c>
      <c r="AS70" s="333">
        <f t="array" ref="AS70">IF(MIN(IF(Affectation_S1!$A$5:$AM$216=B72&amp;"3",COLUMN(Affectation_S1!$A$5:$AM$216)))&lt;&gt;0,MIN(IF(Affectation_S1!$A$5:$AM$216=B72&amp;"3",COLUMN(Affectation_S1!$A$5:$AM$216))),"")</f>
        <v>20</v>
      </c>
      <c r="AT70" s="333">
        <f t="array" ref="AT70">IF(MIN(IF(Affectation_S1!$A$5:$AM$216=B72&amp;"4",COLUMN(Affectation_S1!$A$5:$AM$216)))&lt;&gt;0,MIN(IF(Affectation_S1!$A$5:$AM$216=B72&amp;"4",COLUMN(Affectation_S1!$A$5:$AM$216))),"")</f>
        <v>24</v>
      </c>
      <c r="AU70" s="333">
        <f t="array" ref="AU70">IF(MIN(IF(Affectation_S1!$A$5:$AM$216=B72&amp;"5",COLUMN(Affectation_S1!$A$5:$AM$216)))&lt;&gt;0,MIN(IF(Affectation_S1!$A$5:$AM$216=B72&amp;"5",COLUMN(Affectation_S1!$A$5:$AM$216))),"")</f>
        <v>28</v>
      </c>
      <c r="AV70" s="1018"/>
      <c r="AW70" s="1018"/>
      <c r="AX70" s="1018"/>
      <c r="AY70" s="1018"/>
      <c r="AZ70" s="1018"/>
      <c r="BX70" s="452" t="s">
        <v>318</v>
      </c>
    </row>
    <row r="71" spans="1:76">
      <c r="A71" s="1104"/>
      <c r="B71" s="1105"/>
      <c r="C71" s="1105">
        <v>67</v>
      </c>
      <c r="D71" s="323">
        <f>IF(D72&lt;&gt;"",1,0)</f>
        <v>1</v>
      </c>
      <c r="E71" s="323">
        <f>IF(E72&lt;&gt;"",1,0)</f>
        <v>1</v>
      </c>
      <c r="F71" s="323">
        <f t="shared" ref="F71:AM71" si="53">IF(F72&lt;&gt;"",1,0)</f>
        <v>0</v>
      </c>
      <c r="G71" s="323">
        <f t="shared" si="53"/>
        <v>0</v>
      </c>
      <c r="H71" s="324">
        <f t="shared" si="53"/>
        <v>0</v>
      </c>
      <c r="I71" s="324">
        <f t="shared" si="53"/>
        <v>0</v>
      </c>
      <c r="J71" s="324">
        <f t="shared" si="53"/>
        <v>0</v>
      </c>
      <c r="K71" s="324">
        <f t="shared" si="53"/>
        <v>0</v>
      </c>
      <c r="L71" s="325">
        <f t="shared" si="53"/>
        <v>0</v>
      </c>
      <c r="M71" s="325">
        <f t="shared" si="53"/>
        <v>0</v>
      </c>
      <c r="N71" s="325">
        <f t="shared" si="53"/>
        <v>0</v>
      </c>
      <c r="O71" s="325">
        <f t="shared" si="53"/>
        <v>0</v>
      </c>
      <c r="P71" s="326">
        <f t="shared" si="53"/>
        <v>0</v>
      </c>
      <c r="Q71" s="326">
        <f t="shared" si="53"/>
        <v>0</v>
      </c>
      <c r="R71" s="326">
        <f t="shared" si="53"/>
        <v>0</v>
      </c>
      <c r="S71" s="326">
        <f t="shared" si="53"/>
        <v>0</v>
      </c>
      <c r="T71" s="327">
        <f t="shared" si="53"/>
        <v>1</v>
      </c>
      <c r="U71" s="327">
        <f t="shared" si="53"/>
        <v>0</v>
      </c>
      <c r="V71" s="327">
        <f t="shared" si="53"/>
        <v>0</v>
      </c>
      <c r="W71" s="327">
        <f t="shared" si="53"/>
        <v>0</v>
      </c>
      <c r="X71" s="328">
        <f t="shared" si="53"/>
        <v>1</v>
      </c>
      <c r="Y71" s="328">
        <f t="shared" si="53"/>
        <v>0</v>
      </c>
      <c r="Z71" s="328">
        <f t="shared" si="53"/>
        <v>0</v>
      </c>
      <c r="AA71" s="328">
        <f t="shared" si="53"/>
        <v>0</v>
      </c>
      <c r="AB71" s="329">
        <f t="shared" si="53"/>
        <v>1</v>
      </c>
      <c r="AC71" s="329">
        <f t="shared" si="53"/>
        <v>0</v>
      </c>
      <c r="AD71" s="329">
        <f t="shared" si="53"/>
        <v>0</v>
      </c>
      <c r="AE71" s="329">
        <f t="shared" si="53"/>
        <v>0</v>
      </c>
      <c r="AF71" s="330">
        <f t="shared" si="53"/>
        <v>0</v>
      </c>
      <c r="AG71" s="330">
        <f t="shared" si="53"/>
        <v>0</v>
      </c>
      <c r="AH71" s="330">
        <f t="shared" si="53"/>
        <v>0</v>
      </c>
      <c r="AI71" s="330">
        <f t="shared" si="53"/>
        <v>0</v>
      </c>
      <c r="AJ71" s="331">
        <f t="shared" si="53"/>
        <v>0</v>
      </c>
      <c r="AK71" s="331">
        <f t="shared" si="53"/>
        <v>0</v>
      </c>
      <c r="AL71" s="331">
        <f t="shared" si="53"/>
        <v>0</v>
      </c>
      <c r="AM71" s="331">
        <f t="shared" si="53"/>
        <v>0</v>
      </c>
      <c r="AN71" s="1047"/>
      <c r="AO71" s="1104"/>
      <c r="AP71" s="1021"/>
      <c r="AQ71" s="333"/>
      <c r="AR71" s="333"/>
      <c r="AS71" s="333"/>
      <c r="AT71" s="1022"/>
      <c r="AU71" s="1022"/>
      <c r="AV71" s="1018"/>
      <c r="AW71" s="1018"/>
      <c r="AX71" s="1018"/>
      <c r="AY71" s="1018"/>
      <c r="AZ71" s="1018"/>
      <c r="BX71" s="452" t="s">
        <v>318</v>
      </c>
    </row>
    <row r="72" spans="1:76" ht="16.5" thickBot="1">
      <c r="A72" s="1106" t="s">
        <v>53</v>
      </c>
      <c r="B72" s="353" t="str">
        <f t="shared" ref="B72" si="54">C72&amp;"A"</f>
        <v>68A</v>
      </c>
      <c r="C72" s="353">
        <v>68</v>
      </c>
      <c r="D72" s="1024" t="s">
        <v>199</v>
      </c>
      <c r="E72" s="1024" t="s">
        <v>201</v>
      </c>
      <c r="F72" s="1024"/>
      <c r="G72" s="1024"/>
      <c r="H72" s="1025"/>
      <c r="I72" s="1025"/>
      <c r="J72" s="1025"/>
      <c r="K72" s="1025"/>
      <c r="L72" s="1026"/>
      <c r="M72" s="1026"/>
      <c r="N72" s="1026"/>
      <c r="O72" s="1026"/>
      <c r="P72" s="1027"/>
      <c r="Q72" s="1027"/>
      <c r="R72" s="1027"/>
      <c r="S72" s="1027"/>
      <c r="T72" s="1028" t="s">
        <v>334</v>
      </c>
      <c r="U72" s="1028"/>
      <c r="V72" s="1028"/>
      <c r="W72" s="1028"/>
      <c r="X72" s="1029" t="s">
        <v>336</v>
      </c>
      <c r="Y72" s="1029"/>
      <c r="Z72" s="1029"/>
      <c r="AA72" s="1029"/>
      <c r="AB72" s="1030" t="s">
        <v>199</v>
      </c>
      <c r="AC72" s="1030"/>
      <c r="AD72" s="1030"/>
      <c r="AE72" s="1030"/>
      <c r="AF72" s="1031"/>
      <c r="AG72" s="1031"/>
      <c r="AH72" s="1031"/>
      <c r="AI72" s="1031"/>
      <c r="AJ72" s="1032"/>
      <c r="AK72" s="1032"/>
      <c r="AL72" s="1032"/>
      <c r="AM72" s="1032"/>
      <c r="AN72" s="1047"/>
      <c r="AO72" s="1106" t="s">
        <v>53</v>
      </c>
      <c r="AP72" s="1033" t="s">
        <v>188</v>
      </c>
      <c r="AQ72" s="335" t="str">
        <f>IFERROR(INDEX(Tableau_Affectation_S1,AQ69,AQ70),"")</f>
        <v>Matériaux non métalliques</v>
      </c>
      <c r="AR72" s="335" t="str">
        <f>IFERROR(INDEX(Tableau_Affectation_S1,AR69,AR70),"")</f>
        <v>Électricité industrielle</v>
      </c>
      <c r="AS72" s="335" t="str">
        <f>IFERROR(INDEX(Tableau_Affectation_S1,AS69,AS70),"")</f>
        <v>P.Choix 2.1C:</v>
      </c>
      <c r="AT72" s="336" t="str">
        <f>IFERROR(INDEX(Tableau_Affectation_S1,AT69,AT70),"")</f>
        <v>P.Choix 1.1E:</v>
      </c>
      <c r="AU72" s="336" t="str">
        <f>IFERROR(INDEX(Tableau_Affectation_S1,AU69,AU70),"")</f>
        <v>Matériaux non métalliques</v>
      </c>
      <c r="AV72" s="1034" t="s">
        <v>189</v>
      </c>
      <c r="AW72" s="337" t="str">
        <f>Affectation_S2!AQ72</f>
        <v>Matériaux non métalliques</v>
      </c>
      <c r="AX72" s="337" t="str">
        <f>Affectation_S2!AR72</f>
        <v>Electronique générale</v>
      </c>
      <c r="AY72" s="337" t="str">
        <f>Affectation_S2!AS72</f>
        <v>P.Choix 2.1C:</v>
      </c>
      <c r="AZ72" s="337" t="str">
        <f>Affectation_S2!AT72</f>
        <v/>
      </c>
      <c r="BX72" s="452" t="s">
        <v>318</v>
      </c>
    </row>
    <row r="73" spans="1:76">
      <c r="A73" s="1107"/>
      <c r="B73" s="1108"/>
      <c r="C73" s="1108">
        <v>69</v>
      </c>
      <c r="D73" s="313" t="str">
        <f>$B$76&amp;D74</f>
        <v>72A0</v>
      </c>
      <c r="E73" s="313" t="str">
        <f>$B$76&amp;E74</f>
        <v>72A0</v>
      </c>
      <c r="F73" s="313" t="str">
        <f t="shared" ref="F73:AM73" si="55">$B$76&amp;F74</f>
        <v>72A0</v>
      </c>
      <c r="G73" s="313" t="str">
        <f t="shared" si="55"/>
        <v>72A0</v>
      </c>
      <c r="H73" s="314" t="str">
        <f t="shared" si="55"/>
        <v>72A0</v>
      </c>
      <c r="I73" s="314" t="str">
        <f t="shared" si="55"/>
        <v>72A0</v>
      </c>
      <c r="J73" s="314" t="str">
        <f t="shared" si="55"/>
        <v>72A0</v>
      </c>
      <c r="K73" s="314" t="str">
        <f t="shared" si="55"/>
        <v>72A0</v>
      </c>
      <c r="L73" s="315" t="str">
        <f t="shared" si="55"/>
        <v>72A0</v>
      </c>
      <c r="M73" s="315" t="str">
        <f t="shared" si="55"/>
        <v>72A1</v>
      </c>
      <c r="N73" s="315" t="str">
        <f t="shared" si="55"/>
        <v>72A0</v>
      </c>
      <c r="O73" s="315" t="str">
        <f t="shared" si="55"/>
        <v>72A0</v>
      </c>
      <c r="P73" s="316" t="str">
        <f t="shared" si="55"/>
        <v>72A0</v>
      </c>
      <c r="Q73" s="316" t="str">
        <f t="shared" si="55"/>
        <v>72A0</v>
      </c>
      <c r="R73" s="316" t="str">
        <f t="shared" si="55"/>
        <v>72A0</v>
      </c>
      <c r="S73" s="316" t="str">
        <f t="shared" si="55"/>
        <v>72A0</v>
      </c>
      <c r="T73" s="317" t="str">
        <f t="shared" si="55"/>
        <v>72A0</v>
      </c>
      <c r="U73" s="317" t="str">
        <f t="shared" si="55"/>
        <v>72A0</v>
      </c>
      <c r="V73" s="317" t="str">
        <f t="shared" si="55"/>
        <v>72A0</v>
      </c>
      <c r="W73" s="317" t="str">
        <f t="shared" si="55"/>
        <v>72A0</v>
      </c>
      <c r="X73" s="318" t="str">
        <f t="shared" si="55"/>
        <v>72A0</v>
      </c>
      <c r="Y73" s="318" t="str">
        <f t="shared" si="55"/>
        <v>72A0</v>
      </c>
      <c r="Z73" s="318" t="str">
        <f t="shared" si="55"/>
        <v>72A0</v>
      </c>
      <c r="AA73" s="318" t="str">
        <f t="shared" si="55"/>
        <v>72A0</v>
      </c>
      <c r="AB73" s="319" t="str">
        <f t="shared" si="55"/>
        <v>72A0</v>
      </c>
      <c r="AC73" s="319" t="str">
        <f t="shared" si="55"/>
        <v>72A0</v>
      </c>
      <c r="AD73" s="319" t="str">
        <f t="shared" si="55"/>
        <v>72A0</v>
      </c>
      <c r="AE73" s="319" t="str">
        <f t="shared" si="55"/>
        <v>72A0</v>
      </c>
      <c r="AF73" s="320" t="str">
        <f t="shared" si="55"/>
        <v>72A0</v>
      </c>
      <c r="AG73" s="320" t="str">
        <f t="shared" si="55"/>
        <v>72A0</v>
      </c>
      <c r="AH73" s="320" t="str">
        <f t="shared" si="55"/>
        <v>72A0</v>
      </c>
      <c r="AI73" s="320" t="str">
        <f t="shared" si="55"/>
        <v>72A0</v>
      </c>
      <c r="AJ73" s="321" t="str">
        <f t="shared" si="55"/>
        <v>72A2</v>
      </c>
      <c r="AK73" s="321" t="str">
        <f t="shared" si="55"/>
        <v>72A0</v>
      </c>
      <c r="AL73" s="321" t="str">
        <f t="shared" si="55"/>
        <v>72A0</v>
      </c>
      <c r="AM73" s="321" t="str">
        <f t="shared" si="55"/>
        <v>72A0</v>
      </c>
      <c r="AN73" s="1047"/>
      <c r="AO73" s="1107"/>
      <c r="AP73" s="1017"/>
      <c r="AQ73" s="345">
        <f t="shared" ref="AQ73:AT73" si="56">AQ69+4</f>
        <v>72</v>
      </c>
      <c r="AR73" s="345">
        <f t="shared" si="56"/>
        <v>72</v>
      </c>
      <c r="AS73" s="345">
        <f t="shared" si="56"/>
        <v>72</v>
      </c>
      <c r="AT73" s="345">
        <f t="shared" si="56"/>
        <v>72</v>
      </c>
      <c r="AU73" s="333">
        <v>72</v>
      </c>
      <c r="AV73" s="1018"/>
      <c r="AW73" s="1018"/>
      <c r="AX73" s="1018"/>
      <c r="AY73" s="1018"/>
      <c r="AZ73" s="1018"/>
      <c r="BX73" s="452" t="s">
        <v>318</v>
      </c>
    </row>
    <row r="74" spans="1:76">
      <c r="A74" s="1109"/>
      <c r="B74" s="1110"/>
      <c r="C74" s="1110">
        <v>70</v>
      </c>
      <c r="D74" s="323">
        <f>D75</f>
        <v>0</v>
      </c>
      <c r="E74" s="323">
        <f>IF(E75=1,SUM($D$75:E75),0)</f>
        <v>0</v>
      </c>
      <c r="F74" s="323">
        <f>IF(F75=1,SUM($D$75:F75),0)</f>
        <v>0</v>
      </c>
      <c r="G74" s="323">
        <f>IF(G75=1,SUM($D$75:G75),0)</f>
        <v>0</v>
      </c>
      <c r="H74" s="324">
        <f>IF(H75=1,SUM($D$75:H75),0)</f>
        <v>0</v>
      </c>
      <c r="I74" s="324">
        <f>IF(I75=1,SUM($D$75:I75),0)</f>
        <v>0</v>
      </c>
      <c r="J74" s="324">
        <f>IF(J75=1,SUM($D$75:J75),0)</f>
        <v>0</v>
      </c>
      <c r="K74" s="324">
        <f>IF(K75=1,SUM($D$75:K75),0)</f>
        <v>0</v>
      </c>
      <c r="L74" s="325">
        <f>IF(L75=1,SUM($D$75:L75),0)</f>
        <v>0</v>
      </c>
      <c r="M74" s="325">
        <f>IF(M75=1,SUM($D$75:M75),0)</f>
        <v>1</v>
      </c>
      <c r="N74" s="325">
        <f>IF(N75=1,SUM($D$75:N75),0)</f>
        <v>0</v>
      </c>
      <c r="O74" s="325">
        <f>IF(O75=1,SUM($D$75:O75),0)</f>
        <v>0</v>
      </c>
      <c r="P74" s="326">
        <f>IF(P75=1,SUM($D$75:P75),0)</f>
        <v>0</v>
      </c>
      <c r="Q74" s="326">
        <f>IF(Q75=1,SUM($D$75:Q75),0)</f>
        <v>0</v>
      </c>
      <c r="R74" s="326">
        <f>IF(R75=1,SUM($D$75:R75),0)</f>
        <v>0</v>
      </c>
      <c r="S74" s="326">
        <f>IF(S75=1,SUM($D$75:S75),0)</f>
        <v>0</v>
      </c>
      <c r="T74" s="327">
        <f>IF(T75=1,SUM($D$75:T75),0)</f>
        <v>0</v>
      </c>
      <c r="U74" s="327">
        <f>IF(U75=1,SUM($D$75:U75),0)</f>
        <v>0</v>
      </c>
      <c r="V74" s="327">
        <f>IF(V75=1,SUM($D$75:V75),0)</f>
        <v>0</v>
      </c>
      <c r="W74" s="327">
        <f>IF(W75=1,SUM($D$75:W75),0)</f>
        <v>0</v>
      </c>
      <c r="X74" s="328">
        <f>IF(X75=1,SUM($D$75:X75),0)</f>
        <v>0</v>
      </c>
      <c r="Y74" s="328">
        <f>IF(Y75=1,SUM($D$75:Y75),0)</f>
        <v>0</v>
      </c>
      <c r="Z74" s="328">
        <f>IF(Z75=1,SUM($D$75:Z75),0)</f>
        <v>0</v>
      </c>
      <c r="AA74" s="328">
        <f>IF(AA75=1,SUM($D$75:AA75),0)</f>
        <v>0</v>
      </c>
      <c r="AB74" s="329">
        <f>IF(AB75=1,SUM($D$75:AB75),0)</f>
        <v>0</v>
      </c>
      <c r="AC74" s="329">
        <f>IF(AC75=1,SUM($D$75:AC75),0)</f>
        <v>0</v>
      </c>
      <c r="AD74" s="329">
        <f>IF(AD75=1,SUM($D$75:AD75),0)</f>
        <v>0</v>
      </c>
      <c r="AE74" s="329">
        <f>IF(AE75=1,SUM($D$75:AE75),0)</f>
        <v>0</v>
      </c>
      <c r="AF74" s="330">
        <f>IF(AF75=1,SUM($D$75:AF75),0)</f>
        <v>0</v>
      </c>
      <c r="AG74" s="330">
        <f>IF(AG75=1,SUM($D$75:AG75),0)</f>
        <v>0</v>
      </c>
      <c r="AH74" s="330">
        <f>IF(AH75=1,SUM($D$75:AH75),0)</f>
        <v>0</v>
      </c>
      <c r="AI74" s="330">
        <f>IF(AI75=1,SUM($D$75:AI75),0)</f>
        <v>0</v>
      </c>
      <c r="AJ74" s="331">
        <f>IF(AJ75=1,SUM($D$75:AJ75),0)</f>
        <v>2</v>
      </c>
      <c r="AK74" s="331">
        <f>IF(AK75=1,SUM($D$75:AK75),0)</f>
        <v>0</v>
      </c>
      <c r="AL74" s="331">
        <f>IF(AL75=1,SUM($D$75:AL75),0)</f>
        <v>0</v>
      </c>
      <c r="AM74" s="331">
        <f>IF(AM75=1,SUM($D$75:AM75),0)</f>
        <v>0</v>
      </c>
      <c r="AN74" s="1047"/>
      <c r="AO74" s="1109"/>
      <c r="AP74" s="1021"/>
      <c r="AQ74" s="333">
        <f t="array" ref="AQ74">IF(MIN(IF(Affectation_S1!$A$5:$AM$216=B76&amp;"1",COLUMN(Affectation_S1!$A$5:$AM$216)))&lt;&gt;0,MIN(IF(Affectation_S1!$A$5:$AM$216=B76&amp;"1",COLUMN(Affectation_S1!$A$5:$AM$216))),"")</f>
        <v>13</v>
      </c>
      <c r="AR74" s="333">
        <f t="array" ref="AR74">IF(MIN(IF(Affectation_S1!$A$5:$AM$216=B76&amp;"2",COLUMN(Affectation_S1!$A$5:$AM$216)))&lt;&gt;0,MIN(IF(Affectation_S1!$A$5:$AM$216=B76&amp;"2",COLUMN(Affectation_S1!$A$5:$AM$216))),"")</f>
        <v>36</v>
      </c>
      <c r="AS74" s="333" t="str">
        <f t="array" ref="AS74">IF(MIN(IF(Affectation_S1!$A$5:$AM$216=B76&amp;"3",COLUMN(Affectation_S1!$A$5:$AM$216)))&lt;&gt;0,MIN(IF(Affectation_S1!$A$5:$AM$216=B76&amp;"3",COLUMN(Affectation_S1!$A$5:$AM$216))),"")</f>
        <v/>
      </c>
      <c r="AT74" s="333" t="str">
        <f t="array" ref="AT74">IF(MIN(IF(Affectation_S1!$A$5:$AM$216=B76&amp;"4",COLUMN(Affectation_S1!$A$5:$AM$216)))&lt;&gt;0,MIN(IF(Affectation_S1!$A$5:$AM$216=B76&amp;"4",COLUMN(Affectation_S1!$A$5:$AM$216))),"")</f>
        <v/>
      </c>
      <c r="AU74" s="333" t="str">
        <f t="array" ref="AU74">IF(MIN(IF(Affectation_S1!$A$5:$AM$216=C76&amp;"5",COLUMN(Affectation_S1!$A$5:$AM$216)))&lt;&gt;0,MIN(IF(Affectation_S1!$A$5:$AM$216=C76&amp;"5",COLUMN(Affectation_S1!$A$5:$AM$216))),"")</f>
        <v/>
      </c>
      <c r="AV74" s="1018"/>
      <c r="AW74" s="1018"/>
      <c r="AX74" s="1018"/>
      <c r="AY74" s="1018"/>
      <c r="AZ74" s="1018"/>
      <c r="BX74" s="452" t="s">
        <v>318</v>
      </c>
    </row>
    <row r="75" spans="1:76">
      <c r="A75" s="1109"/>
      <c r="B75" s="1110"/>
      <c r="C75" s="1110">
        <v>71</v>
      </c>
      <c r="D75" s="323">
        <f>IF(D76&lt;&gt;"",1,0)</f>
        <v>0</v>
      </c>
      <c r="E75" s="323">
        <f>IF(E76&lt;&gt;"",1,0)</f>
        <v>0</v>
      </c>
      <c r="F75" s="323">
        <f t="shared" ref="F75:AM75" si="57">IF(F76&lt;&gt;"",1,0)</f>
        <v>0</v>
      </c>
      <c r="G75" s="323">
        <f t="shared" si="57"/>
        <v>0</v>
      </c>
      <c r="H75" s="324">
        <f t="shared" si="57"/>
        <v>0</v>
      </c>
      <c r="I75" s="324">
        <f t="shared" si="57"/>
        <v>0</v>
      </c>
      <c r="J75" s="324">
        <f t="shared" si="57"/>
        <v>0</v>
      </c>
      <c r="K75" s="324">
        <f t="shared" si="57"/>
        <v>0</v>
      </c>
      <c r="L75" s="325">
        <f t="shared" si="57"/>
        <v>0</v>
      </c>
      <c r="M75" s="325">
        <f t="shared" si="57"/>
        <v>1</v>
      </c>
      <c r="N75" s="325">
        <f t="shared" si="57"/>
        <v>0</v>
      </c>
      <c r="O75" s="325">
        <f t="shared" si="57"/>
        <v>0</v>
      </c>
      <c r="P75" s="326">
        <f t="shared" si="57"/>
        <v>0</v>
      </c>
      <c r="Q75" s="326">
        <f t="shared" si="57"/>
        <v>0</v>
      </c>
      <c r="R75" s="326">
        <f t="shared" si="57"/>
        <v>0</v>
      </c>
      <c r="S75" s="326">
        <f t="shared" si="57"/>
        <v>0</v>
      </c>
      <c r="T75" s="327">
        <f t="shared" si="57"/>
        <v>0</v>
      </c>
      <c r="U75" s="327">
        <f t="shared" si="57"/>
        <v>0</v>
      </c>
      <c r="V75" s="327">
        <f t="shared" si="57"/>
        <v>0</v>
      </c>
      <c r="W75" s="327">
        <f t="shared" si="57"/>
        <v>0</v>
      </c>
      <c r="X75" s="328">
        <f t="shared" si="57"/>
        <v>0</v>
      </c>
      <c r="Y75" s="328">
        <f t="shared" si="57"/>
        <v>0</v>
      </c>
      <c r="Z75" s="328">
        <f t="shared" si="57"/>
        <v>0</v>
      </c>
      <c r="AA75" s="328">
        <f t="shared" si="57"/>
        <v>0</v>
      </c>
      <c r="AB75" s="329">
        <f t="shared" si="57"/>
        <v>0</v>
      </c>
      <c r="AC75" s="329">
        <f t="shared" si="57"/>
        <v>0</v>
      </c>
      <c r="AD75" s="329">
        <f t="shared" si="57"/>
        <v>0</v>
      </c>
      <c r="AE75" s="329">
        <f t="shared" si="57"/>
        <v>0</v>
      </c>
      <c r="AF75" s="330">
        <f t="shared" si="57"/>
        <v>0</v>
      </c>
      <c r="AG75" s="330">
        <f t="shared" si="57"/>
        <v>0</v>
      </c>
      <c r="AH75" s="330">
        <f t="shared" si="57"/>
        <v>0</v>
      </c>
      <c r="AI75" s="330">
        <f t="shared" si="57"/>
        <v>0</v>
      </c>
      <c r="AJ75" s="331">
        <f t="shared" si="57"/>
        <v>1</v>
      </c>
      <c r="AK75" s="331">
        <f t="shared" si="57"/>
        <v>0</v>
      </c>
      <c r="AL75" s="331">
        <f t="shared" si="57"/>
        <v>0</v>
      </c>
      <c r="AM75" s="331">
        <f t="shared" si="57"/>
        <v>0</v>
      </c>
      <c r="AN75" s="1047"/>
      <c r="AO75" s="1109"/>
      <c r="AP75" s="1021"/>
      <c r="AQ75" s="333"/>
      <c r="AR75" s="333"/>
      <c r="AS75" s="333"/>
      <c r="AT75" s="1022"/>
      <c r="AU75" s="333"/>
      <c r="AV75" s="1018"/>
      <c r="AW75" s="1018"/>
      <c r="AX75" s="1018"/>
      <c r="AY75" s="1018"/>
      <c r="AZ75" s="1018"/>
      <c r="BX75" s="452" t="s">
        <v>318</v>
      </c>
    </row>
    <row r="76" spans="1:76" ht="16.5" thickBot="1">
      <c r="A76" s="1111" t="s">
        <v>62</v>
      </c>
      <c r="B76" s="354" t="str">
        <f t="shared" ref="B76" si="58">C76&amp;"A"</f>
        <v>72A</v>
      </c>
      <c r="C76" s="354">
        <v>72</v>
      </c>
      <c r="D76" s="1024"/>
      <c r="E76" s="1024"/>
      <c r="F76" s="1024"/>
      <c r="G76" s="1024"/>
      <c r="H76" s="1025"/>
      <c r="I76" s="1025"/>
      <c r="J76" s="1025"/>
      <c r="K76" s="1025"/>
      <c r="L76" s="1026"/>
      <c r="M76" s="1026" t="s">
        <v>227</v>
      </c>
      <c r="N76" s="1026"/>
      <c r="O76" s="1026"/>
      <c r="P76" s="1027"/>
      <c r="Q76" s="1027"/>
      <c r="R76" s="1027"/>
      <c r="S76" s="1027"/>
      <c r="T76" s="1028"/>
      <c r="U76" s="1028"/>
      <c r="V76" s="1028"/>
      <c r="W76" s="1028"/>
      <c r="X76" s="1029"/>
      <c r="Y76" s="1029"/>
      <c r="Z76" s="1029"/>
      <c r="AA76" s="1029"/>
      <c r="AB76" s="1030"/>
      <c r="AC76" s="1030"/>
      <c r="AD76" s="1030"/>
      <c r="AE76" s="1030"/>
      <c r="AF76" s="1031"/>
      <c r="AG76" s="1031"/>
      <c r="AH76" s="1031"/>
      <c r="AI76" s="1031"/>
      <c r="AJ76" s="1032" t="s">
        <v>245</v>
      </c>
      <c r="AK76" s="1032"/>
      <c r="AL76" s="1032"/>
      <c r="AM76" s="1032"/>
      <c r="AN76" s="1047"/>
      <c r="AO76" s="1111" t="s">
        <v>62</v>
      </c>
      <c r="AP76" s="1033" t="s">
        <v>188</v>
      </c>
      <c r="AQ76" s="335" t="str">
        <f>IFERROR(INDEX(Tableau_Affectation_S1,AQ73,AQ74),"")</f>
        <v>Transfert de chaleur 1</v>
      </c>
      <c r="AR76" s="335" t="str">
        <f>IFERROR(INDEX(Tableau_Affectation_S1,AR73,AR74),"")</f>
        <v>Cryogénie</v>
      </c>
      <c r="AS76" s="335" t="str">
        <f>IFERROR(INDEX(Tableau_Affectation_S1,AS73,AS74),"")</f>
        <v/>
      </c>
      <c r="AT76" s="336" t="str">
        <f>IFERROR(INDEX(Tableau_Affectation_S1,AT73,AT74),"")</f>
        <v/>
      </c>
      <c r="AU76" s="336" t="str">
        <f>IFERROR(INDEX(Tableau_Affectation_S1,AU73,AU74),"")</f>
        <v/>
      </c>
      <c r="AV76" s="1034" t="s">
        <v>189</v>
      </c>
      <c r="AW76" s="337" t="str">
        <f>Affectation_S2!AQ76</f>
        <v>Transfert de chaleur 2</v>
      </c>
      <c r="AX76" s="337" t="str">
        <f>Affectation_S2!AR76</f>
        <v>Cryogénie</v>
      </c>
      <c r="AY76" s="337" t="str">
        <f>Affectation_S2!AS76</f>
        <v/>
      </c>
      <c r="AZ76" s="337" t="str">
        <f>Affectation_S2!AT76</f>
        <v/>
      </c>
      <c r="BX76" s="452" t="s">
        <v>318</v>
      </c>
    </row>
    <row r="77" spans="1:76">
      <c r="A77" s="1102"/>
      <c r="B77" s="1103"/>
      <c r="C77" s="1103">
        <v>73</v>
      </c>
      <c r="D77" s="313" t="str">
        <f>$B$80&amp;D78</f>
        <v>76A1</v>
      </c>
      <c r="E77" s="313" t="str">
        <f>$B$80&amp;E78</f>
        <v>76A0</v>
      </c>
      <c r="F77" s="313" t="str">
        <f t="shared" ref="F77:AM77" si="59">$B$80&amp;F78</f>
        <v>76A0</v>
      </c>
      <c r="G77" s="313" t="str">
        <f t="shared" si="59"/>
        <v>76A0</v>
      </c>
      <c r="H77" s="314" t="str">
        <f t="shared" si="59"/>
        <v>76A0</v>
      </c>
      <c r="I77" s="314" t="str">
        <f t="shared" si="59"/>
        <v>76A0</v>
      </c>
      <c r="J77" s="314" t="str">
        <f t="shared" si="59"/>
        <v>76A0</v>
      </c>
      <c r="K77" s="314" t="str">
        <f t="shared" si="59"/>
        <v>76A0</v>
      </c>
      <c r="L77" s="315" t="str">
        <f t="shared" si="59"/>
        <v>76A0</v>
      </c>
      <c r="M77" s="315" t="str">
        <f t="shared" si="59"/>
        <v>76A0</v>
      </c>
      <c r="N77" s="315" t="str">
        <f t="shared" si="59"/>
        <v>76A0</v>
      </c>
      <c r="O77" s="315" t="str">
        <f t="shared" si="59"/>
        <v>76A0</v>
      </c>
      <c r="P77" s="316" t="str">
        <f t="shared" si="59"/>
        <v>76A2</v>
      </c>
      <c r="Q77" s="316" t="str">
        <f t="shared" si="59"/>
        <v>76A3</v>
      </c>
      <c r="R77" s="316" t="str">
        <f t="shared" si="59"/>
        <v>76A4</v>
      </c>
      <c r="S77" s="316" t="str">
        <f t="shared" si="59"/>
        <v>76A0</v>
      </c>
      <c r="T77" s="317" t="str">
        <f t="shared" si="59"/>
        <v>76A0</v>
      </c>
      <c r="U77" s="317" t="str">
        <f t="shared" si="59"/>
        <v>76A0</v>
      </c>
      <c r="V77" s="317" t="str">
        <f t="shared" si="59"/>
        <v>76A0</v>
      </c>
      <c r="W77" s="317" t="str">
        <f t="shared" si="59"/>
        <v>76A0</v>
      </c>
      <c r="X77" s="318" t="str">
        <f t="shared" si="59"/>
        <v>76A0</v>
      </c>
      <c r="Y77" s="318" t="str">
        <f t="shared" si="59"/>
        <v>76A0</v>
      </c>
      <c r="Z77" s="318" t="str">
        <f t="shared" si="59"/>
        <v>76A0</v>
      </c>
      <c r="AA77" s="318" t="str">
        <f t="shared" si="59"/>
        <v>76A0</v>
      </c>
      <c r="AB77" s="319" t="str">
        <f t="shared" si="59"/>
        <v>76A5</v>
      </c>
      <c r="AC77" s="319" t="str">
        <f t="shared" si="59"/>
        <v>76A0</v>
      </c>
      <c r="AD77" s="319" t="str">
        <f t="shared" si="59"/>
        <v>76A0</v>
      </c>
      <c r="AE77" s="319" t="str">
        <f t="shared" si="59"/>
        <v>76A0</v>
      </c>
      <c r="AF77" s="320" t="str">
        <f t="shared" si="59"/>
        <v>76A0</v>
      </c>
      <c r="AG77" s="320" t="str">
        <f t="shared" si="59"/>
        <v>76A0</v>
      </c>
      <c r="AH77" s="320" t="str">
        <f t="shared" si="59"/>
        <v>76A0</v>
      </c>
      <c r="AI77" s="320" t="str">
        <f t="shared" si="59"/>
        <v>76A0</v>
      </c>
      <c r="AJ77" s="321" t="str">
        <f t="shared" si="59"/>
        <v>76A0</v>
      </c>
      <c r="AK77" s="321" t="str">
        <f t="shared" si="59"/>
        <v>76A0</v>
      </c>
      <c r="AL77" s="321" t="str">
        <f t="shared" si="59"/>
        <v>76A0</v>
      </c>
      <c r="AM77" s="321" t="str">
        <f t="shared" si="59"/>
        <v>76A0</v>
      </c>
      <c r="AN77" s="1047"/>
      <c r="AO77" s="1102"/>
      <c r="AP77" s="1017"/>
      <c r="AQ77" s="345">
        <f>AQ73+4</f>
        <v>76</v>
      </c>
      <c r="AR77" s="345">
        <f t="shared" ref="AR77:AT77" si="60">AR73+4</f>
        <v>76</v>
      </c>
      <c r="AS77" s="345">
        <f t="shared" si="60"/>
        <v>76</v>
      </c>
      <c r="AT77" s="345">
        <f t="shared" si="60"/>
        <v>76</v>
      </c>
      <c r="AU77" s="345">
        <v>76</v>
      </c>
      <c r="AV77" s="1018"/>
      <c r="AW77" s="1018"/>
      <c r="AX77" s="1018"/>
      <c r="AY77" s="1018"/>
      <c r="AZ77" s="1018"/>
      <c r="BX77" s="452" t="s">
        <v>318</v>
      </c>
    </row>
    <row r="78" spans="1:76">
      <c r="A78" s="1104"/>
      <c r="B78" s="1105"/>
      <c r="C78" s="1105">
        <v>74</v>
      </c>
      <c r="D78" s="323">
        <f>D79</f>
        <v>1</v>
      </c>
      <c r="E78" s="323">
        <f>IF(E79=1,SUM($D$79:E79),0)</f>
        <v>0</v>
      </c>
      <c r="F78" s="323">
        <f>IF(F79=1,SUM($D$79:F79),0)</f>
        <v>0</v>
      </c>
      <c r="G78" s="323">
        <f>IF(G79=1,SUM($D$79:G79),0)</f>
        <v>0</v>
      </c>
      <c r="H78" s="324">
        <f>IF(H79=1,SUM($D$79:H79),0)</f>
        <v>0</v>
      </c>
      <c r="I78" s="324">
        <f>IF(I79=1,SUM($D$79:I79),0)</f>
        <v>0</v>
      </c>
      <c r="J78" s="324">
        <f>IF(J79=1,SUM($D$79:J79),0)</f>
        <v>0</v>
      </c>
      <c r="K78" s="324">
        <f>IF(K79=1,SUM($D$79:K79),0)</f>
        <v>0</v>
      </c>
      <c r="L78" s="325">
        <f>IF(L79=1,SUM($D$79:L79),0)</f>
        <v>0</v>
      </c>
      <c r="M78" s="325">
        <f>IF(M79=1,SUM($D$79:M79),0)</f>
        <v>0</v>
      </c>
      <c r="N78" s="325">
        <f>IF(N79=1,SUM($D$79:N79),0)</f>
        <v>0</v>
      </c>
      <c r="O78" s="325">
        <f>IF(O79=1,SUM($D$79:O79),0)</f>
        <v>0</v>
      </c>
      <c r="P78" s="326">
        <f>IF(P79=1,SUM($D$79:P79),0)</f>
        <v>2</v>
      </c>
      <c r="Q78" s="326">
        <f>IF(Q79=1,SUM($D$79:Q79),0)</f>
        <v>3</v>
      </c>
      <c r="R78" s="326">
        <f>IF(R79=1,SUM($D$79:R79),0)</f>
        <v>4</v>
      </c>
      <c r="S78" s="326">
        <f>IF(S79=1,SUM($D$79:S79),0)</f>
        <v>0</v>
      </c>
      <c r="T78" s="327">
        <f>IF(T79=1,SUM($D$79:T79),0)</f>
        <v>0</v>
      </c>
      <c r="U78" s="327">
        <f>IF(U79=1,SUM($D$79:U79),0)</f>
        <v>0</v>
      </c>
      <c r="V78" s="327">
        <f>IF(V79=1,SUM($D$79:V79),0)</f>
        <v>0</v>
      </c>
      <c r="W78" s="327">
        <f>IF(W79=1,SUM($D$79:W79),0)</f>
        <v>0</v>
      </c>
      <c r="X78" s="328">
        <f>IF(X79=1,SUM($D$79:X79),0)</f>
        <v>0</v>
      </c>
      <c r="Y78" s="328">
        <f>IF(Y79=1,SUM($D$79:Y79),0)</f>
        <v>0</v>
      </c>
      <c r="Z78" s="328">
        <f>IF(Z79=1,SUM($D$79:Z79),0)</f>
        <v>0</v>
      </c>
      <c r="AA78" s="328">
        <f>IF(AA79=1,SUM($D$79:AA79),0)</f>
        <v>0</v>
      </c>
      <c r="AB78" s="329">
        <f>IF(AB79=1,SUM($D$79:AB79),0)</f>
        <v>5</v>
      </c>
      <c r="AC78" s="329">
        <f>IF(AC79=1,SUM($D$79:AC79),0)</f>
        <v>0</v>
      </c>
      <c r="AD78" s="329">
        <f>IF(AD79=1,SUM($D$79:AD79),0)</f>
        <v>0</v>
      </c>
      <c r="AE78" s="329">
        <f>IF(AE79=1,SUM($D$79:AE79),0)</f>
        <v>0</v>
      </c>
      <c r="AF78" s="330">
        <f>IF(AF79=1,SUM($D$79:AF79),0)</f>
        <v>0</v>
      </c>
      <c r="AG78" s="330">
        <f>IF(AG79=1,SUM($D$79:AG79),0)</f>
        <v>0</v>
      </c>
      <c r="AH78" s="330">
        <f>IF(AH79=1,SUM($D$79:AH79),0)</f>
        <v>0</v>
      </c>
      <c r="AI78" s="330">
        <f>IF(AI79=1,SUM($D$79:AI79),0)</f>
        <v>0</v>
      </c>
      <c r="AJ78" s="331">
        <f>IF(AJ79=1,SUM($D$79:AJ79),0)</f>
        <v>0</v>
      </c>
      <c r="AK78" s="331">
        <f>IF(AK79=1,SUM($D$79:AK79),0)</f>
        <v>0</v>
      </c>
      <c r="AL78" s="331">
        <f>IF(AL79=1,SUM($D$79:AL79),0)</f>
        <v>0</v>
      </c>
      <c r="AM78" s="331">
        <f>IF(AM79=1,SUM($D$79:AM79),0)</f>
        <v>0</v>
      </c>
      <c r="AN78" s="1047"/>
      <c r="AO78" s="1104"/>
      <c r="AP78" s="1021"/>
      <c r="AQ78" s="333">
        <f t="array" ref="AQ78">IF(MIN(IF(Affectation_S1!$A$5:$AM$216=B80&amp;"1",COLUMN(Affectation_S1!$A$5:$AM$216)))&lt;&gt;0,MIN(IF(Affectation_S1!$A$5:$AM$216=B80&amp;"1",COLUMN(Affectation_S1!$A$5:$AM$216))),"")</f>
        <v>4</v>
      </c>
      <c r="AR78" s="333">
        <f t="array" ref="AR78">IF(MIN(IF(Affectation_S1!$A$5:$AM$216=B80&amp;"2",COLUMN(Affectation_S1!$A$5:$AM$216)))&lt;&gt;0,MIN(IF(Affectation_S1!$A$5:$AM$216=B80&amp;"2",COLUMN(Affectation_S1!$A$5:$AM$216))),"")</f>
        <v>16</v>
      </c>
      <c r="AS78" s="333">
        <f t="array" ref="AS78">IF(MIN(IF(Affectation_S1!$A$5:$AM$216=B80&amp;"3",COLUMN(Affectation_S1!$A$5:$AM$216)))&lt;&gt;0,MIN(IF(Affectation_S1!$A$5:$AM$216=B80&amp;"3",COLUMN(Affectation_S1!$A$5:$AM$216))),"")</f>
        <v>17</v>
      </c>
      <c r="AT78" s="333">
        <f t="array" ref="AT78">IF(MIN(IF(Affectation_S1!$A$5:$AM$216=B80&amp;"4",COLUMN(Affectation_S1!$A$5:$AM$216)))&lt;&gt;0,MIN(IF(Affectation_S1!$A$5:$AM$216=B80&amp;"4",COLUMN(Affectation_S1!$A$5:$AM$216))),"")</f>
        <v>18</v>
      </c>
      <c r="AU78" s="333">
        <f t="array" ref="AU78">IF(MIN(IF(Affectation_S1!$A$5:$AM$216=B80&amp;"5",COLUMN(Affectation_S1!$A$5:$AM$216)))&lt;&gt;0,MIN(IF(Affectation_S1!$A$5:$AM$216=B80&amp;"5",COLUMN(Affectation_S1!$A$5:$AM$216))),"")</f>
        <v>28</v>
      </c>
      <c r="AV78" s="1018"/>
      <c r="AW78" s="1018"/>
      <c r="AX78" s="1018"/>
      <c r="AY78" s="1018"/>
      <c r="AZ78" s="1018"/>
      <c r="BX78" s="452" t="s">
        <v>318</v>
      </c>
    </row>
    <row r="79" spans="1:76">
      <c r="A79" s="1104"/>
      <c r="B79" s="1105"/>
      <c r="C79" s="1105">
        <v>75</v>
      </c>
      <c r="D79" s="323">
        <f>IF(D80&lt;&gt;"",1,0)</f>
        <v>1</v>
      </c>
      <c r="E79" s="323">
        <f>IF(E80&lt;&gt;"",1,0)</f>
        <v>0</v>
      </c>
      <c r="F79" s="323">
        <f t="shared" ref="F79:AM79" si="61">IF(F80&lt;&gt;"",1,0)</f>
        <v>0</v>
      </c>
      <c r="G79" s="323">
        <f t="shared" si="61"/>
        <v>0</v>
      </c>
      <c r="H79" s="324">
        <f t="shared" si="61"/>
        <v>0</v>
      </c>
      <c r="I79" s="324">
        <f t="shared" si="61"/>
        <v>0</v>
      </c>
      <c r="J79" s="324">
        <f t="shared" si="61"/>
        <v>0</v>
      </c>
      <c r="K79" s="324">
        <f t="shared" si="61"/>
        <v>0</v>
      </c>
      <c r="L79" s="325">
        <f t="shared" si="61"/>
        <v>0</v>
      </c>
      <c r="M79" s="325">
        <f t="shared" si="61"/>
        <v>0</v>
      </c>
      <c r="N79" s="325">
        <f t="shared" si="61"/>
        <v>0</v>
      </c>
      <c r="O79" s="325">
        <f t="shared" si="61"/>
        <v>0</v>
      </c>
      <c r="P79" s="326">
        <f t="shared" si="61"/>
        <v>1</v>
      </c>
      <c r="Q79" s="326">
        <f t="shared" si="61"/>
        <v>1</v>
      </c>
      <c r="R79" s="326">
        <f t="shared" si="61"/>
        <v>1</v>
      </c>
      <c r="S79" s="326">
        <f t="shared" si="61"/>
        <v>0</v>
      </c>
      <c r="T79" s="327">
        <f t="shared" si="61"/>
        <v>0</v>
      </c>
      <c r="U79" s="327">
        <f t="shared" si="61"/>
        <v>0</v>
      </c>
      <c r="V79" s="327">
        <f t="shared" si="61"/>
        <v>0</v>
      </c>
      <c r="W79" s="327">
        <f t="shared" si="61"/>
        <v>0</v>
      </c>
      <c r="X79" s="328">
        <f t="shared" si="61"/>
        <v>0</v>
      </c>
      <c r="Y79" s="328">
        <f t="shared" si="61"/>
        <v>0</v>
      </c>
      <c r="Z79" s="328">
        <f t="shared" si="61"/>
        <v>0</v>
      </c>
      <c r="AA79" s="328">
        <f t="shared" si="61"/>
        <v>0</v>
      </c>
      <c r="AB79" s="329">
        <f t="shared" si="61"/>
        <v>1</v>
      </c>
      <c r="AC79" s="329">
        <f t="shared" si="61"/>
        <v>0</v>
      </c>
      <c r="AD79" s="329">
        <f t="shared" si="61"/>
        <v>0</v>
      </c>
      <c r="AE79" s="329">
        <f t="shared" si="61"/>
        <v>0</v>
      </c>
      <c r="AF79" s="330">
        <f t="shared" si="61"/>
        <v>0</v>
      </c>
      <c r="AG79" s="330">
        <f t="shared" si="61"/>
        <v>0</v>
      </c>
      <c r="AH79" s="330">
        <f t="shared" si="61"/>
        <v>0</v>
      </c>
      <c r="AI79" s="330">
        <f t="shared" si="61"/>
        <v>0</v>
      </c>
      <c r="AJ79" s="331">
        <f t="shared" si="61"/>
        <v>0</v>
      </c>
      <c r="AK79" s="331">
        <f t="shared" si="61"/>
        <v>0</v>
      </c>
      <c r="AL79" s="331">
        <f t="shared" si="61"/>
        <v>0</v>
      </c>
      <c r="AM79" s="331">
        <f t="shared" si="61"/>
        <v>0</v>
      </c>
      <c r="AN79" s="1047"/>
      <c r="AO79" s="1104"/>
      <c r="AP79" s="1021"/>
      <c r="AQ79" s="333"/>
      <c r="AR79" s="333"/>
      <c r="AS79" s="333"/>
      <c r="AT79" s="1022"/>
      <c r="AU79" s="1022"/>
      <c r="AV79" s="1018"/>
      <c r="AW79" s="1018"/>
      <c r="AX79" s="1018"/>
      <c r="AY79" s="1018"/>
      <c r="AZ79" s="1018"/>
      <c r="BX79" s="452" t="s">
        <v>318</v>
      </c>
    </row>
    <row r="80" spans="1:76" ht="16.5" thickBot="1">
      <c r="A80" s="1106" t="s">
        <v>54</v>
      </c>
      <c r="B80" s="353" t="str">
        <f t="shared" ref="B80" si="62">C80&amp;"A"</f>
        <v>76A</v>
      </c>
      <c r="C80" s="353">
        <v>76</v>
      </c>
      <c r="D80" s="1024" t="s">
        <v>198</v>
      </c>
      <c r="E80" s="1024"/>
      <c r="F80" s="1024"/>
      <c r="G80" s="1024"/>
      <c r="H80" s="1025"/>
      <c r="I80" s="1025"/>
      <c r="J80" s="1025"/>
      <c r="K80" s="1025"/>
      <c r="L80" s="1026"/>
      <c r="M80" s="1026"/>
      <c r="N80" s="1026"/>
      <c r="O80" s="1026"/>
      <c r="P80" s="1027" t="s">
        <v>352</v>
      </c>
      <c r="Q80" s="1027" t="s">
        <v>248</v>
      </c>
      <c r="R80" s="1027" t="s">
        <v>251</v>
      </c>
      <c r="S80" s="1027"/>
      <c r="T80" s="1028"/>
      <c r="U80" s="1028"/>
      <c r="V80" s="1028"/>
      <c r="W80" s="1028"/>
      <c r="X80" s="1029"/>
      <c r="Y80" s="1029"/>
      <c r="Z80" s="1029"/>
      <c r="AA80" s="1029"/>
      <c r="AB80" s="1030" t="s">
        <v>311</v>
      </c>
      <c r="AC80" s="1030"/>
      <c r="AD80" s="1030"/>
      <c r="AE80" s="1030"/>
      <c r="AF80" s="1031"/>
      <c r="AG80" s="1031"/>
      <c r="AH80" s="1031"/>
      <c r="AI80" s="1031"/>
      <c r="AJ80" s="1032"/>
      <c r="AK80" s="1032"/>
      <c r="AL80" s="1032"/>
      <c r="AM80" s="1032"/>
      <c r="AN80" s="1047"/>
      <c r="AO80" s="1106" t="s">
        <v>54</v>
      </c>
      <c r="AP80" s="1033" t="s">
        <v>188</v>
      </c>
      <c r="AQ80" s="335" t="str">
        <f>IFERROR(INDEX(Tableau_Affectation_S1,AQ77,AQ78),"")</f>
        <v>Méthodes analy et de caract</v>
      </c>
      <c r="AR80" s="335" t="str">
        <f>IFERROR(INDEX(Tableau_Affectation_S1,AR77,AR78),"")</f>
        <v>Microscopie électr. et tech.d’observat.</v>
      </c>
      <c r="AS80" s="335" t="str">
        <f>IFERROR(INDEX(Tableau_Affectation_S1,AS77,AS78),"")</f>
        <v>Transformation de phases</v>
      </c>
      <c r="AT80" s="336" t="str">
        <f>IFERROR(INDEX(Tableau_Affectation_S1,AT77,AT78),"")</f>
        <v>Anglais technique et terminologie</v>
      </c>
      <c r="AU80" s="336" t="str">
        <f>IFERROR(INDEX(Tableau_Affectation_S1,AU77,AU78),"")</f>
        <v>Matière au choix</v>
      </c>
      <c r="AV80" s="1034" t="s">
        <v>189</v>
      </c>
      <c r="AW80" s="337" t="str">
        <f>Affectation_S2!AQ80</f>
        <v>Métallurgie physique 2</v>
      </c>
      <c r="AX80" s="337" t="str">
        <f>Affectation_S2!AR80</f>
        <v/>
      </c>
      <c r="AY80" s="337" t="str">
        <f>Affectation_S2!AS80</f>
        <v/>
      </c>
      <c r="AZ80" s="337" t="str">
        <f>Affectation_S2!AT80</f>
        <v/>
      </c>
      <c r="BX80" s="452" t="s">
        <v>318</v>
      </c>
    </row>
    <row r="81" spans="1:76" hidden="1">
      <c r="A81" s="1112"/>
      <c r="B81" s="1113"/>
      <c r="C81" s="1113">
        <v>77</v>
      </c>
      <c r="D81" s="313" t="str">
        <f>$B$84&amp;D82</f>
        <v>80A0</v>
      </c>
      <c r="E81" s="313" t="str">
        <f>$B$84&amp;E82</f>
        <v>80A0</v>
      </c>
      <c r="F81" s="313" t="str">
        <f t="shared" ref="F81:AM81" si="63">$B$84&amp;F82</f>
        <v>80A0</v>
      </c>
      <c r="G81" s="313" t="str">
        <f t="shared" si="63"/>
        <v>80A0</v>
      </c>
      <c r="H81" s="314" t="str">
        <f t="shared" si="63"/>
        <v>80A0</v>
      </c>
      <c r="I81" s="314" t="str">
        <f t="shared" si="63"/>
        <v>80A0</v>
      </c>
      <c r="J81" s="314" t="str">
        <f t="shared" si="63"/>
        <v>80A0</v>
      </c>
      <c r="K81" s="314" t="str">
        <f t="shared" si="63"/>
        <v>80A0</v>
      </c>
      <c r="L81" s="315" t="str">
        <f t="shared" si="63"/>
        <v>80A0</v>
      </c>
      <c r="M81" s="315" t="str">
        <f t="shared" si="63"/>
        <v>80A0</v>
      </c>
      <c r="N81" s="315" t="str">
        <f t="shared" si="63"/>
        <v>80A0</v>
      </c>
      <c r="O81" s="315" t="str">
        <f t="shared" si="63"/>
        <v>80A0</v>
      </c>
      <c r="P81" s="316" t="str">
        <f t="shared" si="63"/>
        <v>80A0</v>
      </c>
      <c r="Q81" s="316" t="str">
        <f t="shared" si="63"/>
        <v>80A0</v>
      </c>
      <c r="R81" s="316" t="str">
        <f t="shared" si="63"/>
        <v>80A0</v>
      </c>
      <c r="S81" s="316" t="str">
        <f t="shared" si="63"/>
        <v>80A0</v>
      </c>
      <c r="T81" s="317" t="str">
        <f t="shared" si="63"/>
        <v>80A0</v>
      </c>
      <c r="U81" s="317" t="str">
        <f t="shared" si="63"/>
        <v>80A0</v>
      </c>
      <c r="V81" s="317" t="str">
        <f t="shared" si="63"/>
        <v>80A0</v>
      </c>
      <c r="W81" s="317" t="str">
        <f t="shared" si="63"/>
        <v>80A0</v>
      </c>
      <c r="X81" s="318" t="str">
        <f t="shared" si="63"/>
        <v>80A0</v>
      </c>
      <c r="Y81" s="318" t="str">
        <f t="shared" si="63"/>
        <v>80A0</v>
      </c>
      <c r="Z81" s="318" t="str">
        <f t="shared" si="63"/>
        <v>80A0</v>
      </c>
      <c r="AA81" s="318" t="str">
        <f t="shared" si="63"/>
        <v>80A0</v>
      </c>
      <c r="AB81" s="319" t="str">
        <f t="shared" si="63"/>
        <v>80A0</v>
      </c>
      <c r="AC81" s="319" t="str">
        <f t="shared" si="63"/>
        <v>80A0</v>
      </c>
      <c r="AD81" s="319" t="str">
        <f t="shared" si="63"/>
        <v>80A0</v>
      </c>
      <c r="AE81" s="319" t="str">
        <f t="shared" si="63"/>
        <v>80A0</v>
      </c>
      <c r="AF81" s="320" t="str">
        <f t="shared" si="63"/>
        <v>80A0</v>
      </c>
      <c r="AG81" s="320" t="str">
        <f t="shared" si="63"/>
        <v>80A0</v>
      </c>
      <c r="AH81" s="320" t="str">
        <f t="shared" si="63"/>
        <v>80A0</v>
      </c>
      <c r="AI81" s="320" t="str">
        <f t="shared" si="63"/>
        <v>80A0</v>
      </c>
      <c r="AJ81" s="321" t="str">
        <f t="shared" si="63"/>
        <v>80A0</v>
      </c>
      <c r="AK81" s="321" t="str">
        <f t="shared" si="63"/>
        <v>80A0</v>
      </c>
      <c r="AL81" s="321" t="str">
        <f t="shared" si="63"/>
        <v>80A0</v>
      </c>
      <c r="AM81" s="321" t="str">
        <f t="shared" si="63"/>
        <v>80A0</v>
      </c>
      <c r="AN81" s="1047"/>
      <c r="AO81" s="1112"/>
      <c r="AP81" s="1017"/>
      <c r="AQ81" s="345">
        <f t="shared" ref="AQ81:AT81" si="64">AQ77+4</f>
        <v>80</v>
      </c>
      <c r="AR81" s="345">
        <f t="shared" si="64"/>
        <v>80</v>
      </c>
      <c r="AS81" s="345">
        <f t="shared" si="64"/>
        <v>80</v>
      </c>
      <c r="AT81" s="345">
        <f t="shared" si="64"/>
        <v>80</v>
      </c>
      <c r="AU81" s="333">
        <v>80</v>
      </c>
      <c r="AV81" s="1018"/>
      <c r="AW81" s="1018"/>
      <c r="AX81" s="1018"/>
      <c r="AY81" s="1018"/>
      <c r="AZ81" s="1018"/>
      <c r="BX81" s="452" t="s">
        <v>318</v>
      </c>
    </row>
    <row r="82" spans="1:76" hidden="1">
      <c r="A82" s="1114"/>
      <c r="B82" s="1115"/>
      <c r="C82" s="1115">
        <v>78</v>
      </c>
      <c r="D82" s="323">
        <f>D83</f>
        <v>0</v>
      </c>
      <c r="E82" s="323">
        <f>IF(E83=1,SUM($D$83:E83),0)</f>
        <v>0</v>
      </c>
      <c r="F82" s="323">
        <f>IF(F83=1,SUM($D$83:F83),0)</f>
        <v>0</v>
      </c>
      <c r="G82" s="323">
        <f>IF(G83=1,SUM($D$83:G83),0)</f>
        <v>0</v>
      </c>
      <c r="H82" s="324">
        <f>IF(H83=1,SUM($D$83:H83),0)</f>
        <v>0</v>
      </c>
      <c r="I82" s="324">
        <f>IF(I83=1,SUM($D$83:I83),0)</f>
        <v>0</v>
      </c>
      <c r="J82" s="324">
        <f>IF(J83=1,SUM($D$83:J83),0)</f>
        <v>0</v>
      </c>
      <c r="K82" s="324">
        <f>IF(K83=1,SUM($D$83:K83),0)</f>
        <v>0</v>
      </c>
      <c r="L82" s="325">
        <f>IF(L83=1,SUM($D$83:L83),0)</f>
        <v>0</v>
      </c>
      <c r="M82" s="325">
        <f>IF(M83=1,SUM($D$83:M83),0)</f>
        <v>0</v>
      </c>
      <c r="N82" s="325">
        <f>IF(N83=1,SUM($D$83:N83),0)</f>
        <v>0</v>
      </c>
      <c r="O82" s="325">
        <f>IF(O83=1,SUM($D$83:O83),0)</f>
        <v>0</v>
      </c>
      <c r="P82" s="326">
        <f>IF(P83=1,SUM($D$83:P83),0)</f>
        <v>0</v>
      </c>
      <c r="Q82" s="326">
        <f>IF(Q83=1,SUM($D$83:Q83),0)</f>
        <v>0</v>
      </c>
      <c r="R82" s="326">
        <f>IF(R83=1,SUM($D$83:R83),0)</f>
        <v>0</v>
      </c>
      <c r="S82" s="326">
        <f>IF(S83=1,SUM($D$83:S83),0)</f>
        <v>0</v>
      </c>
      <c r="T82" s="327">
        <f>IF(T83=1,SUM($D$83:T83),0)</f>
        <v>0</v>
      </c>
      <c r="U82" s="327">
        <f>IF(U83=1,SUM($D$83:U83),0)</f>
        <v>0</v>
      </c>
      <c r="V82" s="327">
        <f>IF(V83=1,SUM($D$83:V83),0)</f>
        <v>0</v>
      </c>
      <c r="W82" s="327">
        <f>IF(W83=1,SUM($D$83:W83),0)</f>
        <v>0</v>
      </c>
      <c r="X82" s="328">
        <f>IF(X83=1,SUM($D$83:X83),0)</f>
        <v>0</v>
      </c>
      <c r="Y82" s="328">
        <f>IF(Y83=1,SUM($D$83:Y83),0)</f>
        <v>0</v>
      </c>
      <c r="Z82" s="328">
        <f>IF(Z83=1,SUM($D$83:Z83),0)</f>
        <v>0</v>
      </c>
      <c r="AA82" s="328">
        <f>IF(AA83=1,SUM($D$83:AA83),0)</f>
        <v>0</v>
      </c>
      <c r="AB82" s="329">
        <f>IF(AB83=1,SUM($D$83:AB83),0)</f>
        <v>0</v>
      </c>
      <c r="AC82" s="329">
        <f>IF(AC83=1,SUM($D$83:AC83),0)</f>
        <v>0</v>
      </c>
      <c r="AD82" s="329">
        <f>IF(AD83=1,SUM($D$83:AD83),0)</f>
        <v>0</v>
      </c>
      <c r="AE82" s="329">
        <f>IF(AE83=1,SUM($D$83:AE83),0)</f>
        <v>0</v>
      </c>
      <c r="AF82" s="330">
        <f>IF(AF83=1,SUM($D$83:AF83),0)</f>
        <v>0</v>
      </c>
      <c r="AG82" s="330">
        <f>IF(AG83=1,SUM($D$83:AG83),0)</f>
        <v>0</v>
      </c>
      <c r="AH82" s="330">
        <f>IF(AH83=1,SUM($D$83:AH83),0)</f>
        <v>0</v>
      </c>
      <c r="AI82" s="330">
        <f>IF(AI83=1,SUM($D$83:AI83),0)</f>
        <v>0</v>
      </c>
      <c r="AJ82" s="331">
        <f>IF(AJ83=1,SUM($D$83:AJ83),0)</f>
        <v>0</v>
      </c>
      <c r="AK82" s="331">
        <f>IF(AK83=1,SUM($D$83:AK83),0)</f>
        <v>0</v>
      </c>
      <c r="AL82" s="331">
        <f>IF(AL83=1,SUM($D$83:AL83),0)</f>
        <v>0</v>
      </c>
      <c r="AM82" s="331">
        <f>IF(AM83=1,SUM($D$83:AM83),0)</f>
        <v>0</v>
      </c>
      <c r="AN82" s="1047"/>
      <c r="AO82" s="1114"/>
      <c r="AP82" s="1021"/>
      <c r="AQ82" s="333" t="str">
        <f t="array" ref="AQ82">IF(MIN(IF(Affectation_S1!$A$5:$AM$216=B84&amp;"1",COLUMN(Affectation_S1!$A$5:$AM$216)))&lt;&gt;0,MIN(IF(Affectation_S1!$A$5:$AM$216=B84&amp;"1",COLUMN(Affectation_S1!$A$5:$AM$216))),"")</f>
        <v/>
      </c>
      <c r="AR82" s="333" t="str">
        <f t="array" ref="AR82">IF(MIN(IF(Affectation_S1!$A$5:$AM$216=B84&amp;"2",COLUMN(Affectation_S1!$A$5:$AM$216)))&lt;&gt;0,MIN(IF(Affectation_S1!$A$5:$AM$216=B84&amp;"2",COLUMN(Affectation_S1!$A$5:$AM$216))),"")</f>
        <v/>
      </c>
      <c r="AS82" s="333" t="str">
        <f t="array" ref="AS82">IF(MIN(IF(Affectation_S1!$A$5:$AM$216=B84&amp;"3",COLUMN(Affectation_S1!$A$5:$AM$216)))&lt;&gt;0,MIN(IF(Affectation_S1!$A$5:$AM$216=B84&amp;"3",COLUMN(Affectation_S1!$A$5:$AM$216))),"")</f>
        <v/>
      </c>
      <c r="AT82" s="333" t="str">
        <f t="array" ref="AT82">IF(MIN(IF(Affectation_S1!$A$5:$AM$216=B84&amp;"4",COLUMN(Affectation_S1!$A$5:$AM$216)))&lt;&gt;0,MIN(IF(Affectation_S1!$A$5:$AM$216=B84&amp;"4",COLUMN(Affectation_S1!$A$5:$AM$216))),"")</f>
        <v/>
      </c>
      <c r="AU82" s="333" t="str">
        <f t="array" ref="AU82">IF(MIN(IF(Affectation_S1!$A$5:$AM$216=C84&amp;"5",COLUMN(Affectation_S1!$A$5:$AM$216)))&lt;&gt;0,MIN(IF(Affectation_S1!$A$5:$AM$216=C84&amp;"5",COLUMN(Affectation_S1!$A$5:$AM$216))),"")</f>
        <v/>
      </c>
      <c r="AV82" s="1018"/>
      <c r="AW82" s="1018"/>
      <c r="AX82" s="1018"/>
      <c r="AY82" s="1018"/>
      <c r="AZ82" s="1018"/>
      <c r="BX82" s="452" t="s">
        <v>318</v>
      </c>
    </row>
    <row r="83" spans="1:76" hidden="1">
      <c r="A83" s="1114"/>
      <c r="B83" s="1115"/>
      <c r="C83" s="1115">
        <v>79</v>
      </c>
      <c r="D83" s="323">
        <f>IF(D84&lt;&gt;"",1,0)</f>
        <v>0</v>
      </c>
      <c r="E83" s="323">
        <f>IF(E84&lt;&gt;"",1,0)</f>
        <v>0</v>
      </c>
      <c r="F83" s="323">
        <f t="shared" ref="F83:AM83" si="65">IF(F84&lt;&gt;"",1,0)</f>
        <v>0</v>
      </c>
      <c r="G83" s="323">
        <f t="shared" si="65"/>
        <v>0</v>
      </c>
      <c r="H83" s="324">
        <f t="shared" si="65"/>
        <v>0</v>
      </c>
      <c r="I83" s="324">
        <f t="shared" si="65"/>
        <v>0</v>
      </c>
      <c r="J83" s="324">
        <f t="shared" si="65"/>
        <v>0</v>
      </c>
      <c r="K83" s="324">
        <f t="shared" si="65"/>
        <v>0</v>
      </c>
      <c r="L83" s="325">
        <f t="shared" si="65"/>
        <v>0</v>
      </c>
      <c r="M83" s="325">
        <f t="shared" si="65"/>
        <v>0</v>
      </c>
      <c r="N83" s="325">
        <f t="shared" si="65"/>
        <v>0</v>
      </c>
      <c r="O83" s="325">
        <f t="shared" si="65"/>
        <v>0</v>
      </c>
      <c r="P83" s="326">
        <f t="shared" si="65"/>
        <v>0</v>
      </c>
      <c r="Q83" s="326">
        <f t="shared" si="65"/>
        <v>0</v>
      </c>
      <c r="R83" s="326">
        <f t="shared" si="65"/>
        <v>0</v>
      </c>
      <c r="S83" s="326">
        <f t="shared" si="65"/>
        <v>0</v>
      </c>
      <c r="T83" s="327">
        <f t="shared" si="65"/>
        <v>0</v>
      </c>
      <c r="U83" s="327">
        <f t="shared" si="65"/>
        <v>0</v>
      </c>
      <c r="V83" s="327">
        <f t="shared" si="65"/>
        <v>0</v>
      </c>
      <c r="W83" s="327">
        <f t="shared" si="65"/>
        <v>0</v>
      </c>
      <c r="X83" s="328">
        <f t="shared" si="65"/>
        <v>0</v>
      </c>
      <c r="Y83" s="328">
        <f t="shared" si="65"/>
        <v>0</v>
      </c>
      <c r="Z83" s="328">
        <f t="shared" si="65"/>
        <v>0</v>
      </c>
      <c r="AA83" s="328">
        <f t="shared" si="65"/>
        <v>0</v>
      </c>
      <c r="AB83" s="329">
        <f t="shared" si="65"/>
        <v>0</v>
      </c>
      <c r="AC83" s="329">
        <f t="shared" si="65"/>
        <v>0</v>
      </c>
      <c r="AD83" s="329">
        <f t="shared" si="65"/>
        <v>0</v>
      </c>
      <c r="AE83" s="329">
        <f t="shared" si="65"/>
        <v>0</v>
      </c>
      <c r="AF83" s="330">
        <f t="shared" si="65"/>
        <v>0</v>
      </c>
      <c r="AG83" s="330">
        <f t="shared" si="65"/>
        <v>0</v>
      </c>
      <c r="AH83" s="330">
        <f t="shared" si="65"/>
        <v>0</v>
      </c>
      <c r="AI83" s="330">
        <f t="shared" si="65"/>
        <v>0</v>
      </c>
      <c r="AJ83" s="331">
        <f t="shared" si="65"/>
        <v>0</v>
      </c>
      <c r="AK83" s="331">
        <f t="shared" si="65"/>
        <v>0</v>
      </c>
      <c r="AL83" s="331">
        <f t="shared" si="65"/>
        <v>0</v>
      </c>
      <c r="AM83" s="331">
        <f t="shared" si="65"/>
        <v>0</v>
      </c>
      <c r="AN83" s="1047"/>
      <c r="AO83" s="1114"/>
      <c r="AP83" s="1021"/>
      <c r="AQ83" s="333"/>
      <c r="AR83" s="333"/>
      <c r="AS83" s="333"/>
      <c r="AT83" s="1022"/>
      <c r="AU83" s="333"/>
      <c r="AV83" s="1018"/>
      <c r="AW83" s="1018"/>
      <c r="AX83" s="1018"/>
      <c r="AY83" s="1018"/>
      <c r="AZ83" s="1018"/>
      <c r="BX83" s="452" t="s">
        <v>318</v>
      </c>
    </row>
    <row r="84" spans="1:76" ht="16.5" thickBot="1">
      <c r="A84" s="1116" t="s">
        <v>50</v>
      </c>
      <c r="B84" s="355" t="str">
        <f t="shared" ref="B84" si="66">C84&amp;"A"</f>
        <v>80A</v>
      </c>
      <c r="C84" s="355">
        <v>80</v>
      </c>
      <c r="D84" s="1024"/>
      <c r="E84" s="1024"/>
      <c r="F84" s="1024"/>
      <c r="G84" s="1024"/>
      <c r="H84" s="1025"/>
      <c r="I84" s="1025"/>
      <c r="J84" s="1025"/>
      <c r="K84" s="1025"/>
      <c r="L84" s="1026"/>
      <c r="M84" s="1026"/>
      <c r="N84" s="1026"/>
      <c r="O84" s="1026"/>
      <c r="P84" s="1027"/>
      <c r="Q84" s="1027"/>
      <c r="R84" s="1027"/>
      <c r="S84" s="1027"/>
      <c r="T84" s="1028"/>
      <c r="U84" s="1028"/>
      <c r="V84" s="1028"/>
      <c r="W84" s="1028"/>
      <c r="X84" s="1029"/>
      <c r="Y84" s="1029"/>
      <c r="Z84" s="1029"/>
      <c r="AA84" s="1029"/>
      <c r="AB84" s="1030"/>
      <c r="AC84" s="1030"/>
      <c r="AD84" s="1030"/>
      <c r="AE84" s="1030"/>
      <c r="AF84" s="1031"/>
      <c r="AG84" s="1031"/>
      <c r="AH84" s="1031"/>
      <c r="AI84" s="1031"/>
      <c r="AJ84" s="1032"/>
      <c r="AK84" s="1032"/>
      <c r="AL84" s="1032"/>
      <c r="AM84" s="1032"/>
      <c r="AN84" s="1047"/>
      <c r="AO84" s="1116" t="s">
        <v>50</v>
      </c>
      <c r="AP84" s="1033" t="s">
        <v>188</v>
      </c>
      <c r="AQ84" s="335" t="str">
        <f>IFERROR(INDEX(Tableau_Affectation_S1,AQ81,AQ82),"")</f>
        <v/>
      </c>
      <c r="AR84" s="335" t="str">
        <f>IFERROR(INDEX(Tableau_Affectation_S1,AR81,AR82),"")</f>
        <v/>
      </c>
      <c r="AS84" s="335" t="str">
        <f>IFERROR(INDEX(Tableau_Affectation_S1,AS81,AS82),"")</f>
        <v/>
      </c>
      <c r="AT84" s="336" t="str">
        <f>IFERROR(INDEX(Tableau_Affectation_S1,AT81,AT82),"")</f>
        <v/>
      </c>
      <c r="AU84" s="336" t="str">
        <f>IFERROR(INDEX(Tableau_Affectation_S1,AU81,AU82),"")</f>
        <v/>
      </c>
      <c r="AV84" s="1034" t="s">
        <v>189</v>
      </c>
      <c r="AW84" s="337" t="str">
        <f>Affectation_S2!AQ84</f>
        <v/>
      </c>
      <c r="AX84" s="337" t="str">
        <f>Affectation_S2!AR84</f>
        <v/>
      </c>
      <c r="AY84" s="337" t="str">
        <f>Affectation_S2!AS84</f>
        <v/>
      </c>
      <c r="AZ84" s="337" t="str">
        <f>Affectation_S2!AT84</f>
        <v/>
      </c>
      <c r="BX84" s="452" t="s">
        <v>318</v>
      </c>
    </row>
    <row r="85" spans="1:76" hidden="1">
      <c r="A85" s="1117"/>
      <c r="B85" s="1118"/>
      <c r="C85" s="1118">
        <v>81</v>
      </c>
      <c r="D85" s="313" t="str">
        <f>$B$88&amp;D86</f>
        <v>84A0</v>
      </c>
      <c r="E85" s="313" t="str">
        <f>$B$88&amp;E86</f>
        <v>84A0</v>
      </c>
      <c r="F85" s="313" t="str">
        <f t="shared" ref="F85:AM85" si="67">$B$88&amp;F86</f>
        <v>84A0</v>
      </c>
      <c r="G85" s="313" t="str">
        <f t="shared" si="67"/>
        <v>84A0</v>
      </c>
      <c r="H85" s="314" t="str">
        <f t="shared" si="67"/>
        <v>84A0</v>
      </c>
      <c r="I85" s="314" t="str">
        <f t="shared" si="67"/>
        <v>84A0</v>
      </c>
      <c r="J85" s="314" t="str">
        <f t="shared" si="67"/>
        <v>84A0</v>
      </c>
      <c r="K85" s="314" t="str">
        <f t="shared" si="67"/>
        <v>84A0</v>
      </c>
      <c r="L85" s="315" t="str">
        <f t="shared" si="67"/>
        <v>84A0</v>
      </c>
      <c r="M85" s="315" t="str">
        <f t="shared" si="67"/>
        <v>84A0</v>
      </c>
      <c r="N85" s="315" t="str">
        <f t="shared" si="67"/>
        <v>84A0</v>
      </c>
      <c r="O85" s="315" t="str">
        <f t="shared" si="67"/>
        <v>84A0</v>
      </c>
      <c r="P85" s="316" t="str">
        <f t="shared" si="67"/>
        <v>84A0</v>
      </c>
      <c r="Q85" s="316" t="str">
        <f t="shared" si="67"/>
        <v>84A0</v>
      </c>
      <c r="R85" s="316" t="str">
        <f t="shared" si="67"/>
        <v>84A0</v>
      </c>
      <c r="S85" s="316" t="str">
        <f t="shared" si="67"/>
        <v>84A0</v>
      </c>
      <c r="T85" s="317" t="str">
        <f t="shared" si="67"/>
        <v>84A0</v>
      </c>
      <c r="U85" s="317" t="str">
        <f t="shared" si="67"/>
        <v>84A0</v>
      </c>
      <c r="V85" s="317" t="str">
        <f t="shared" si="67"/>
        <v>84A0</v>
      </c>
      <c r="W85" s="317" t="str">
        <f t="shared" si="67"/>
        <v>84A0</v>
      </c>
      <c r="X85" s="318" t="str">
        <f t="shared" si="67"/>
        <v>84A0</v>
      </c>
      <c r="Y85" s="318" t="str">
        <f t="shared" si="67"/>
        <v>84A0</v>
      </c>
      <c r="Z85" s="318" t="str">
        <f t="shared" si="67"/>
        <v>84A0</v>
      </c>
      <c r="AA85" s="318" t="str">
        <f t="shared" si="67"/>
        <v>84A0</v>
      </c>
      <c r="AB85" s="319" t="str">
        <f t="shared" si="67"/>
        <v>84A0</v>
      </c>
      <c r="AC85" s="319" t="str">
        <f t="shared" si="67"/>
        <v>84A0</v>
      </c>
      <c r="AD85" s="319" t="str">
        <f t="shared" si="67"/>
        <v>84A0</v>
      </c>
      <c r="AE85" s="319" t="str">
        <f t="shared" si="67"/>
        <v>84A0</v>
      </c>
      <c r="AF85" s="320" t="str">
        <f t="shared" si="67"/>
        <v>84A1</v>
      </c>
      <c r="AG85" s="320" t="str">
        <f t="shared" si="67"/>
        <v>84A0</v>
      </c>
      <c r="AH85" s="320" t="str">
        <f t="shared" si="67"/>
        <v>84A0</v>
      </c>
      <c r="AI85" s="320" t="str">
        <f t="shared" si="67"/>
        <v>84A0</v>
      </c>
      <c r="AJ85" s="321" t="str">
        <f t="shared" si="67"/>
        <v>84A2</v>
      </c>
      <c r="AK85" s="321" t="str">
        <f t="shared" si="67"/>
        <v>84A0</v>
      </c>
      <c r="AL85" s="321" t="str">
        <f t="shared" si="67"/>
        <v>84A0</v>
      </c>
      <c r="AM85" s="321" t="str">
        <f t="shared" si="67"/>
        <v>84A0</v>
      </c>
      <c r="AN85" s="1047"/>
      <c r="AO85" s="1117"/>
      <c r="AP85" s="1017"/>
      <c r="AQ85" s="345">
        <f t="shared" ref="AQ85:AT85" si="68">AQ81+4</f>
        <v>84</v>
      </c>
      <c r="AR85" s="345">
        <f t="shared" si="68"/>
        <v>84</v>
      </c>
      <c r="AS85" s="345">
        <f t="shared" si="68"/>
        <v>84</v>
      </c>
      <c r="AT85" s="345">
        <f t="shared" si="68"/>
        <v>84</v>
      </c>
      <c r="AU85" s="345">
        <v>84</v>
      </c>
      <c r="AV85" s="1018"/>
      <c r="AW85" s="1018"/>
      <c r="AX85" s="1018"/>
      <c r="AY85" s="1018"/>
      <c r="AZ85" s="1018"/>
      <c r="BX85" s="452" t="s">
        <v>318</v>
      </c>
    </row>
    <row r="86" spans="1:76" hidden="1">
      <c r="A86" s="1119"/>
      <c r="B86" s="1120"/>
      <c r="C86" s="1120">
        <v>82</v>
      </c>
      <c r="D86" s="323">
        <f>D87</f>
        <v>0</v>
      </c>
      <c r="E86" s="323">
        <f>IF(E87=1,SUM($D$87:E87),0)</f>
        <v>0</v>
      </c>
      <c r="F86" s="323">
        <f>IF(F87=1,SUM($D$87:F87),0)</f>
        <v>0</v>
      </c>
      <c r="G86" s="323">
        <f>IF(G87=1,SUM($D$87:G87),0)</f>
        <v>0</v>
      </c>
      <c r="H86" s="324">
        <f>IF(H87=1,SUM($D$87:H87),0)</f>
        <v>0</v>
      </c>
      <c r="I86" s="324">
        <f>IF(I87=1,SUM($D$87:I87),0)</f>
        <v>0</v>
      </c>
      <c r="J86" s="324">
        <f>IF(J87=1,SUM($D$87:J87),0)</f>
        <v>0</v>
      </c>
      <c r="K86" s="324">
        <f>IF(K87=1,SUM($D$87:K87),0)</f>
        <v>0</v>
      </c>
      <c r="L86" s="325">
        <f>IF(L87=1,SUM($D$87:L87),0)</f>
        <v>0</v>
      </c>
      <c r="M86" s="325">
        <f>IF(M87=1,SUM($D$87:M87),0)</f>
        <v>0</v>
      </c>
      <c r="N86" s="325">
        <f>IF(N87=1,SUM($D$87:N87),0)</f>
        <v>0</v>
      </c>
      <c r="O86" s="325">
        <f>IF(O87=1,SUM($D$87:O87),0)</f>
        <v>0</v>
      </c>
      <c r="P86" s="326">
        <f>IF(P87=1,SUM($D$87:P87),0)</f>
        <v>0</v>
      </c>
      <c r="Q86" s="326">
        <f>IF(Q87=1,SUM($D$87:Q87),0)</f>
        <v>0</v>
      </c>
      <c r="R86" s="326">
        <f>IF(R87=1,SUM($D$87:R87),0)</f>
        <v>0</v>
      </c>
      <c r="S86" s="326">
        <f>IF(S87=1,SUM($D$87:S87),0)</f>
        <v>0</v>
      </c>
      <c r="T86" s="327">
        <f>IF(T87=1,SUM($D$87:T87),0)</f>
        <v>0</v>
      </c>
      <c r="U86" s="327">
        <f>IF(U87=1,SUM($D$87:U87),0)</f>
        <v>0</v>
      </c>
      <c r="V86" s="327">
        <f>IF(V87=1,SUM($D$87:V87),0)</f>
        <v>0</v>
      </c>
      <c r="W86" s="327">
        <f>IF(W87=1,SUM($D$87:W87),0)</f>
        <v>0</v>
      </c>
      <c r="X86" s="328">
        <f>IF(X87=1,SUM($D$87:X87),0)</f>
        <v>0</v>
      </c>
      <c r="Y86" s="328">
        <f>IF(Y87=1,SUM($D$87:Y87),0)</f>
        <v>0</v>
      </c>
      <c r="Z86" s="328">
        <f>IF(Z87=1,SUM($D$87:Z87),0)</f>
        <v>0</v>
      </c>
      <c r="AA86" s="328">
        <f>IF(AA87=1,SUM($D$87:AA87),0)</f>
        <v>0</v>
      </c>
      <c r="AB86" s="329">
        <f>IF(AB87=1,SUM($D$87:AB87),0)</f>
        <v>0</v>
      </c>
      <c r="AC86" s="329">
        <f>IF(AC87=1,SUM($D$87:AC87),0)</f>
        <v>0</v>
      </c>
      <c r="AD86" s="329">
        <f>IF(AD87=1,SUM($D$87:AD87),0)</f>
        <v>0</v>
      </c>
      <c r="AE86" s="329">
        <f>IF(AE87=1,SUM($D$87:AE87),0)</f>
        <v>0</v>
      </c>
      <c r="AF86" s="330">
        <f>IF(AF87=1,SUM($D$87:AF87),0)</f>
        <v>1</v>
      </c>
      <c r="AG86" s="330">
        <f>IF(AG87=1,SUM($D$87:AG87),0)</f>
        <v>0</v>
      </c>
      <c r="AH86" s="330">
        <f>IF(AH87=1,SUM($D$87:AH87),0)</f>
        <v>0</v>
      </c>
      <c r="AI86" s="330">
        <f>IF(AI87=1,SUM($D$87:AI87),0)</f>
        <v>0</v>
      </c>
      <c r="AJ86" s="331">
        <f>IF(AJ87=1,SUM($D$87:AJ87),0)</f>
        <v>2</v>
      </c>
      <c r="AK86" s="331">
        <f>IF(AK87=1,SUM($D$87:AK87),0)</f>
        <v>0</v>
      </c>
      <c r="AL86" s="331">
        <f>IF(AL87=1,SUM($D$87:AL87),0)</f>
        <v>0</v>
      </c>
      <c r="AM86" s="331">
        <f>IF(AM87=1,SUM($D$87:AM87),0)</f>
        <v>0</v>
      </c>
      <c r="AN86" s="1047"/>
      <c r="AO86" s="1119"/>
      <c r="AP86" s="1021"/>
      <c r="AQ86" s="333">
        <f t="array" ref="AQ86">IF(MIN(IF(Affectation_S1!$A$5:$AM$216=B88&amp;"1",COLUMN(Affectation_S1!$A$5:$AM$216)))&lt;&gt;0,MIN(IF(Affectation_S1!$A$5:$AM$216=B88&amp;"1",COLUMN(Affectation_S1!$A$5:$AM$216))),"")</f>
        <v>32</v>
      </c>
      <c r="AR86" s="333">
        <f t="array" ref="AR86">IF(MIN(IF(Affectation_S1!$A$5:$AM$216=B88&amp;"2",COLUMN(Affectation_S1!$A$5:$AM$216)))&lt;&gt;0,MIN(IF(Affectation_S1!$A$5:$AM$216=B88&amp;"2",COLUMN(Affectation_S1!$A$5:$AM$216))),"")</f>
        <v>36</v>
      </c>
      <c r="AS86" s="333" t="str">
        <f t="array" ref="AS86">IF(MIN(IF(Affectation_S1!$A$5:$AM$216=B88&amp;"3",COLUMN(Affectation_S1!$A$5:$AM$216)))&lt;&gt;0,MIN(IF(Affectation_S1!$A$5:$AM$216=B88&amp;"3",COLUMN(Affectation_S1!$A$5:$AM$216))),"")</f>
        <v/>
      </c>
      <c r="AT86" s="333" t="str">
        <f t="array" ref="AT86">IF(MIN(IF(Affectation_S1!$A$5:$AM$216=B88&amp;"4",COLUMN(Affectation_S1!$A$5:$AM$216)))&lt;&gt;0,MIN(IF(Affectation_S1!$A$5:$AM$216=B88&amp;"4",COLUMN(Affectation_S1!$A$5:$AM$216))),"")</f>
        <v/>
      </c>
      <c r="AU86" s="333" t="str">
        <f t="array" ref="AU86">IF(MIN(IF(Affectation_S1!$A$5:$AM$216=C88&amp;"5",COLUMN(Affectation_S1!$A$5:$AM$216)))&lt;&gt;0,MIN(IF(Affectation_S1!$A$5:$AM$216=C88&amp;"5",COLUMN(Affectation_S1!$A$5:$AM$216))),"")</f>
        <v/>
      </c>
      <c r="AV86" s="1018"/>
      <c r="AW86" s="1018"/>
      <c r="AX86" s="1018"/>
      <c r="AY86" s="1018"/>
      <c r="AZ86" s="1018"/>
      <c r="BX86" s="452" t="s">
        <v>318</v>
      </c>
    </row>
    <row r="87" spans="1:76" hidden="1">
      <c r="A87" s="1119"/>
      <c r="B87" s="1120"/>
      <c r="C87" s="1120">
        <v>83</v>
      </c>
      <c r="D87" s="323">
        <f>IF(D88&lt;&gt;"",1,0)</f>
        <v>0</v>
      </c>
      <c r="E87" s="323">
        <f>IF(E88&lt;&gt;"",1,0)</f>
        <v>0</v>
      </c>
      <c r="F87" s="323">
        <f t="shared" ref="F87:AM87" si="69">IF(F88&lt;&gt;"",1,0)</f>
        <v>0</v>
      </c>
      <c r="G87" s="323">
        <f t="shared" si="69"/>
        <v>0</v>
      </c>
      <c r="H87" s="324">
        <f t="shared" si="69"/>
        <v>0</v>
      </c>
      <c r="I87" s="324">
        <f t="shared" si="69"/>
        <v>0</v>
      </c>
      <c r="J87" s="324">
        <f t="shared" si="69"/>
        <v>0</v>
      </c>
      <c r="K87" s="324">
        <f t="shared" si="69"/>
        <v>0</v>
      </c>
      <c r="L87" s="325">
        <f t="shared" si="69"/>
        <v>0</v>
      </c>
      <c r="M87" s="325">
        <f t="shared" si="69"/>
        <v>0</v>
      </c>
      <c r="N87" s="325">
        <f t="shared" si="69"/>
        <v>0</v>
      </c>
      <c r="O87" s="325">
        <f t="shared" si="69"/>
        <v>0</v>
      </c>
      <c r="P87" s="326">
        <f t="shared" si="69"/>
        <v>0</v>
      </c>
      <c r="Q87" s="326">
        <f t="shared" si="69"/>
        <v>0</v>
      </c>
      <c r="R87" s="326">
        <f t="shared" si="69"/>
        <v>0</v>
      </c>
      <c r="S87" s="326">
        <f t="shared" si="69"/>
        <v>0</v>
      </c>
      <c r="T87" s="327">
        <f t="shared" si="69"/>
        <v>0</v>
      </c>
      <c r="U87" s="327">
        <f t="shared" si="69"/>
        <v>0</v>
      </c>
      <c r="V87" s="327">
        <f t="shared" si="69"/>
        <v>0</v>
      </c>
      <c r="W87" s="327">
        <f t="shared" si="69"/>
        <v>0</v>
      </c>
      <c r="X87" s="328">
        <f t="shared" si="69"/>
        <v>0</v>
      </c>
      <c r="Y87" s="328">
        <f t="shared" si="69"/>
        <v>0</v>
      </c>
      <c r="Z87" s="328">
        <f t="shared" si="69"/>
        <v>0</v>
      </c>
      <c r="AA87" s="328">
        <f t="shared" si="69"/>
        <v>0</v>
      </c>
      <c r="AB87" s="329">
        <f t="shared" si="69"/>
        <v>0</v>
      </c>
      <c r="AC87" s="329">
        <f t="shared" si="69"/>
        <v>0</v>
      </c>
      <c r="AD87" s="329">
        <f t="shared" si="69"/>
        <v>0</v>
      </c>
      <c r="AE87" s="329">
        <f t="shared" si="69"/>
        <v>0</v>
      </c>
      <c r="AF87" s="330">
        <f t="shared" si="69"/>
        <v>1</v>
      </c>
      <c r="AG87" s="330">
        <f t="shared" si="69"/>
        <v>0</v>
      </c>
      <c r="AH87" s="330">
        <f t="shared" si="69"/>
        <v>0</v>
      </c>
      <c r="AI87" s="330">
        <f t="shared" si="69"/>
        <v>0</v>
      </c>
      <c r="AJ87" s="331">
        <f t="shared" si="69"/>
        <v>1</v>
      </c>
      <c r="AK87" s="331">
        <f t="shared" si="69"/>
        <v>0</v>
      </c>
      <c r="AL87" s="331">
        <f t="shared" si="69"/>
        <v>0</v>
      </c>
      <c r="AM87" s="331">
        <f t="shared" si="69"/>
        <v>0</v>
      </c>
      <c r="AN87" s="1047"/>
      <c r="AO87" s="1119"/>
      <c r="AP87" s="1021"/>
      <c r="AQ87" s="333"/>
      <c r="AR87" s="333"/>
      <c r="AS87" s="333"/>
      <c r="AT87" s="1022"/>
      <c r="AU87" s="1022"/>
      <c r="AV87" s="1018"/>
      <c r="AW87" s="1018"/>
      <c r="AX87" s="1018"/>
      <c r="AY87" s="1018"/>
      <c r="AZ87" s="1018"/>
      <c r="BX87" s="452" t="s">
        <v>318</v>
      </c>
    </row>
    <row r="88" spans="1:76" ht="16.5" thickBot="1">
      <c r="A88" s="1121" t="s">
        <v>76</v>
      </c>
      <c r="B88" s="356" t="str">
        <f t="shared" ref="B88" si="70">C88&amp;"A"</f>
        <v>84A</v>
      </c>
      <c r="C88" s="356">
        <v>84</v>
      </c>
      <c r="D88" s="1024"/>
      <c r="E88" s="1024"/>
      <c r="F88" s="1024"/>
      <c r="G88" s="1024"/>
      <c r="H88" s="1025"/>
      <c r="I88" s="1025"/>
      <c r="J88" s="1025"/>
      <c r="K88" s="1025"/>
      <c r="L88" s="1026"/>
      <c r="M88" s="1026"/>
      <c r="N88" s="1026"/>
      <c r="O88" s="1026"/>
      <c r="P88" s="1027"/>
      <c r="Q88" s="1027"/>
      <c r="R88" s="1027"/>
      <c r="S88" s="1027"/>
      <c r="T88" s="1028"/>
      <c r="U88" s="1028"/>
      <c r="V88" s="1028"/>
      <c r="W88" s="1028"/>
      <c r="X88" s="1029"/>
      <c r="Y88" s="1029"/>
      <c r="Z88" s="1029"/>
      <c r="AA88" s="1029"/>
      <c r="AB88" s="1030"/>
      <c r="AC88" s="1030"/>
      <c r="AD88" s="1030"/>
      <c r="AE88" s="1030"/>
      <c r="AF88" s="1031" t="s">
        <v>278</v>
      </c>
      <c r="AG88" s="1031"/>
      <c r="AH88" s="1031"/>
      <c r="AI88" s="1031"/>
      <c r="AJ88" s="1032" t="s">
        <v>300</v>
      </c>
      <c r="AK88" s="1032"/>
      <c r="AL88" s="1032"/>
      <c r="AM88" s="1032"/>
      <c r="AN88" s="1047"/>
      <c r="AO88" s="1121" t="s">
        <v>76</v>
      </c>
      <c r="AP88" s="1033" t="s">
        <v>188</v>
      </c>
      <c r="AQ88" s="335" t="str">
        <f>IFERROR(INDEX(Tableau_Affectation_S1,AQ85,AQ86),"")</f>
        <v>Méca. de la rupture et fatigue</v>
      </c>
      <c r="AR88" s="335" t="str">
        <f>IFERROR(INDEX(Tableau_Affectation_S1,AR85,AR86),"")</f>
        <v>Mécanique de propulsion</v>
      </c>
      <c r="AS88" s="335" t="str">
        <f>IFERROR(INDEX(Tableau_Affectation_S1,AS85,AS86),"")</f>
        <v/>
      </c>
      <c r="AT88" s="336" t="str">
        <f>IFERROR(INDEX(Tableau_Affectation_S1,AT85,AT86),"")</f>
        <v/>
      </c>
      <c r="AU88" s="336" t="str">
        <f>IFERROR(INDEX(Tableau_Affectation_S1,AU85,AU86),"")</f>
        <v/>
      </c>
      <c r="AV88" s="1034" t="s">
        <v>189</v>
      </c>
      <c r="AW88" s="337" t="str">
        <f>Affectation_S2!AQ88</f>
        <v>Transfert thermique</v>
      </c>
      <c r="AX88" s="337" t="str">
        <f>Affectation_S2!AR88</f>
        <v>TP Transferts Thermiques</v>
      </c>
      <c r="AY88" s="337" t="str">
        <f>Affectation_S2!AS88</f>
        <v>Calcul num.et modélisation</v>
      </c>
      <c r="AZ88" s="337" t="str">
        <f>Affectation_S2!AT88</f>
        <v/>
      </c>
      <c r="BX88" s="452" t="s">
        <v>318</v>
      </c>
    </row>
    <row r="89" spans="1:76" hidden="1">
      <c r="A89" s="1122"/>
      <c r="B89" s="1123"/>
      <c r="C89" s="1123">
        <v>85</v>
      </c>
      <c r="D89" s="313" t="str">
        <f>$B$92&amp;D90</f>
        <v>88A0</v>
      </c>
      <c r="E89" s="313" t="str">
        <f>$B$92&amp;E90</f>
        <v>88A0</v>
      </c>
      <c r="F89" s="313" t="str">
        <f t="shared" ref="F89:AM89" si="71">$B$92&amp;F90</f>
        <v>88A0</v>
      </c>
      <c r="G89" s="313" t="str">
        <f t="shared" si="71"/>
        <v>88A0</v>
      </c>
      <c r="H89" s="314" t="str">
        <f t="shared" si="71"/>
        <v>88A0</v>
      </c>
      <c r="I89" s="314" t="str">
        <f t="shared" si="71"/>
        <v>88A0</v>
      </c>
      <c r="J89" s="314" t="str">
        <f t="shared" si="71"/>
        <v>88A0</v>
      </c>
      <c r="K89" s="314" t="str">
        <f t="shared" si="71"/>
        <v>88A0</v>
      </c>
      <c r="L89" s="315" t="str">
        <f t="shared" si="71"/>
        <v>88A0</v>
      </c>
      <c r="M89" s="315" t="str">
        <f t="shared" si="71"/>
        <v>88A0</v>
      </c>
      <c r="N89" s="315" t="str">
        <f t="shared" si="71"/>
        <v>88A0</v>
      </c>
      <c r="O89" s="315" t="str">
        <f t="shared" si="71"/>
        <v>88A0</v>
      </c>
      <c r="P89" s="316" t="str">
        <f t="shared" si="71"/>
        <v>88A0</v>
      </c>
      <c r="Q89" s="316" t="str">
        <f t="shared" si="71"/>
        <v>88A0</v>
      </c>
      <c r="R89" s="316" t="str">
        <f t="shared" si="71"/>
        <v>88A0</v>
      </c>
      <c r="S89" s="316" t="str">
        <f t="shared" si="71"/>
        <v>88A0</v>
      </c>
      <c r="T89" s="317" t="str">
        <f t="shared" si="71"/>
        <v>88A1</v>
      </c>
      <c r="U89" s="317" t="str">
        <f t="shared" si="71"/>
        <v>88A0</v>
      </c>
      <c r="V89" s="317" t="str">
        <f t="shared" si="71"/>
        <v>88A0</v>
      </c>
      <c r="W89" s="317" t="str">
        <f t="shared" si="71"/>
        <v>88A0</v>
      </c>
      <c r="X89" s="318" t="str">
        <f t="shared" si="71"/>
        <v>88A2</v>
      </c>
      <c r="Y89" s="318" t="str">
        <f t="shared" si="71"/>
        <v>88A3</v>
      </c>
      <c r="Z89" s="318" t="str">
        <f t="shared" si="71"/>
        <v>88A0</v>
      </c>
      <c r="AA89" s="318" t="str">
        <f t="shared" si="71"/>
        <v>88A0</v>
      </c>
      <c r="AB89" s="319" t="str">
        <f t="shared" si="71"/>
        <v>88A0</v>
      </c>
      <c r="AC89" s="319" t="str">
        <f t="shared" si="71"/>
        <v>88A0</v>
      </c>
      <c r="AD89" s="319" t="str">
        <f t="shared" si="71"/>
        <v>88A0</v>
      </c>
      <c r="AE89" s="319" t="str">
        <f t="shared" si="71"/>
        <v>88A0</v>
      </c>
      <c r="AF89" s="320" t="str">
        <f t="shared" si="71"/>
        <v>88A4</v>
      </c>
      <c r="AG89" s="320" t="str">
        <f t="shared" si="71"/>
        <v>88A0</v>
      </c>
      <c r="AH89" s="320" t="str">
        <f t="shared" si="71"/>
        <v>88A0</v>
      </c>
      <c r="AI89" s="320" t="str">
        <f t="shared" si="71"/>
        <v>88A0</v>
      </c>
      <c r="AJ89" s="321" t="str">
        <f t="shared" si="71"/>
        <v>88A0</v>
      </c>
      <c r="AK89" s="321" t="str">
        <f t="shared" si="71"/>
        <v>88A0</v>
      </c>
      <c r="AL89" s="321" t="str">
        <f t="shared" si="71"/>
        <v>88A0</v>
      </c>
      <c r="AM89" s="321" t="str">
        <f t="shared" si="71"/>
        <v>88A0</v>
      </c>
      <c r="AN89" s="1047"/>
      <c r="AO89" s="1122"/>
      <c r="AP89" s="1017"/>
      <c r="AQ89" s="345">
        <f t="shared" ref="AQ89:AT89" si="72">AQ85+4</f>
        <v>88</v>
      </c>
      <c r="AR89" s="345">
        <f t="shared" si="72"/>
        <v>88</v>
      </c>
      <c r="AS89" s="345">
        <f t="shared" si="72"/>
        <v>88</v>
      </c>
      <c r="AT89" s="345">
        <f t="shared" si="72"/>
        <v>88</v>
      </c>
      <c r="AU89" s="333">
        <v>88</v>
      </c>
      <c r="AV89" s="1018"/>
      <c r="AW89" s="1018"/>
      <c r="AX89" s="1018"/>
      <c r="AY89" s="1018"/>
      <c r="AZ89" s="1018"/>
      <c r="BX89" s="452" t="s">
        <v>318</v>
      </c>
    </row>
    <row r="90" spans="1:76" hidden="1">
      <c r="A90" s="1124"/>
      <c r="B90" s="1125"/>
      <c r="C90" s="1125">
        <v>86</v>
      </c>
      <c r="D90" s="323">
        <f>D91</f>
        <v>0</v>
      </c>
      <c r="E90" s="323">
        <f>IF(E91=1,SUM($D$91:E91),0)</f>
        <v>0</v>
      </c>
      <c r="F90" s="323">
        <f>IF(F91=1,SUM($D$91:F91),0)</f>
        <v>0</v>
      </c>
      <c r="G90" s="323">
        <f>IF(G91=1,SUM($D$91:G91),0)</f>
        <v>0</v>
      </c>
      <c r="H90" s="324">
        <f>IF(H91=1,SUM($D$91:H91),0)</f>
        <v>0</v>
      </c>
      <c r="I90" s="324">
        <f>IF(I91=1,SUM($D$91:I91),0)</f>
        <v>0</v>
      </c>
      <c r="J90" s="324">
        <f>IF(J91=1,SUM($D$91:J91),0)</f>
        <v>0</v>
      </c>
      <c r="K90" s="324">
        <f>IF(K91=1,SUM($D$91:K91),0)</f>
        <v>0</v>
      </c>
      <c r="L90" s="325">
        <f>IF(L91=1,SUM($D$91:L91),0)</f>
        <v>0</v>
      </c>
      <c r="M90" s="325">
        <f>IF(M91=1,SUM($D$91:M91),0)</f>
        <v>0</v>
      </c>
      <c r="N90" s="325">
        <f>IF(N91=1,SUM($D$91:N91),0)</f>
        <v>0</v>
      </c>
      <c r="O90" s="325">
        <f>IF(O91=1,SUM($D$91:O91),0)</f>
        <v>0</v>
      </c>
      <c r="P90" s="326">
        <f>IF(P91=1,SUM($D$91:P91),0)</f>
        <v>0</v>
      </c>
      <c r="Q90" s="326">
        <f>IF(Q91=1,SUM($D$91:Q91),0)</f>
        <v>0</v>
      </c>
      <c r="R90" s="326">
        <f>IF(R91=1,SUM($D$91:R91),0)</f>
        <v>0</v>
      </c>
      <c r="S90" s="326">
        <f>IF(S91=1,SUM($D$91:S91),0)</f>
        <v>0</v>
      </c>
      <c r="T90" s="327">
        <f>IF(T91=1,SUM($D$91:T91),0)</f>
        <v>1</v>
      </c>
      <c r="U90" s="327">
        <f>IF(U91=1,SUM($D$91:U91),0)</f>
        <v>0</v>
      </c>
      <c r="V90" s="327">
        <f>IF(V91=1,SUM($D$91:V91),0)</f>
        <v>0</v>
      </c>
      <c r="W90" s="327">
        <f>IF(W91=1,SUM($D$91:W91),0)</f>
        <v>0</v>
      </c>
      <c r="X90" s="328">
        <f>IF(X91=1,SUM($D$91:X91),0)</f>
        <v>2</v>
      </c>
      <c r="Y90" s="328">
        <f>IF(Y91=1,SUM($D$91:Y91),0)</f>
        <v>3</v>
      </c>
      <c r="Z90" s="328">
        <f>IF(Z91=1,SUM($D$91:Z91),0)</f>
        <v>0</v>
      </c>
      <c r="AA90" s="328">
        <f>IF(AA91=1,SUM($D$91:AA91),0)</f>
        <v>0</v>
      </c>
      <c r="AB90" s="329">
        <f>IF(AB91=1,SUM($D$91:AB91),0)</f>
        <v>0</v>
      </c>
      <c r="AC90" s="329">
        <f>IF(AC91=1,SUM($D$91:AC91),0)</f>
        <v>0</v>
      </c>
      <c r="AD90" s="329">
        <f>IF(AD91=1,SUM($D$91:AD91),0)</f>
        <v>0</v>
      </c>
      <c r="AE90" s="329">
        <f>IF(AE91=1,SUM($D$91:AE91),0)</f>
        <v>0</v>
      </c>
      <c r="AF90" s="330">
        <f>IF(AF91=1,SUM($D$91:AF91),0)</f>
        <v>4</v>
      </c>
      <c r="AG90" s="330">
        <f>IF(AG91=1,SUM($D$91:AG91),0)</f>
        <v>0</v>
      </c>
      <c r="AH90" s="330">
        <f>IF(AH91=1,SUM($D$91:AH91),0)</f>
        <v>0</v>
      </c>
      <c r="AI90" s="330">
        <f>IF(AI91=1,SUM($D$91:AI91),0)</f>
        <v>0</v>
      </c>
      <c r="AJ90" s="331">
        <f>IF(AJ91=1,SUM($D$91:AJ91),0)</f>
        <v>0</v>
      </c>
      <c r="AK90" s="331">
        <f>IF(AK91=1,SUM($D$91:AK91),0)</f>
        <v>0</v>
      </c>
      <c r="AL90" s="331">
        <f>IF(AL91=1,SUM($D$91:AL91),0)</f>
        <v>0</v>
      </c>
      <c r="AM90" s="331">
        <f>IF(AM91=1,SUM($D$91:AM91),0)</f>
        <v>0</v>
      </c>
      <c r="AN90" s="1047"/>
      <c r="AO90" s="1124"/>
      <c r="AP90" s="1021"/>
      <c r="AQ90" s="333">
        <f t="array" ref="AQ90">IF(MIN(IF(Affectation_S1!$A$5:$AM$216=B92&amp;"1",COLUMN(Affectation_S1!$A$5:$AM$216)))&lt;&gt;0,MIN(IF(Affectation_S1!$A$5:$AM$216=B92&amp;"1",COLUMN(Affectation_S1!$A$5:$AM$216))),"")</f>
        <v>20</v>
      </c>
      <c r="AR90" s="333">
        <f t="array" ref="AR90">IF(MIN(IF(Affectation_S1!$A$5:$AM$216=B92&amp;"2",COLUMN(Affectation_S1!$A$5:$AM$216)))&lt;&gt;0,MIN(IF(Affectation_S1!$A$5:$AM$216=B92&amp;"2",COLUMN(Affectation_S1!$A$5:$AM$216))),"")</f>
        <v>24</v>
      </c>
      <c r="AS90" s="333">
        <f t="array" ref="AS90">IF(MIN(IF(Affectation_S1!$A$5:$AM$216=B92&amp;"3",COLUMN(Affectation_S1!$A$5:$AM$216)))&lt;&gt;0,MIN(IF(Affectation_S1!$A$5:$AM$216=B92&amp;"3",COLUMN(Affectation_S1!$A$5:$AM$216))),"")</f>
        <v>25</v>
      </c>
      <c r="AT90" s="333">
        <f t="array" ref="AT90">IF(MIN(IF(Affectation_S1!$A$5:$AM$216=B92&amp;"4",COLUMN(Affectation_S1!$A$5:$AM$216)))&lt;&gt;0,MIN(IF(Affectation_S1!$A$5:$AM$216=B92&amp;"4",COLUMN(Affectation_S1!$A$5:$AM$216))),"")</f>
        <v>32</v>
      </c>
      <c r="AU90" s="333" t="str">
        <f t="array" ref="AU90">IF(MIN(IF(Affectation_S1!$A$5:$AM$216=C92&amp;"5",COLUMN(Affectation_S1!$A$5:$AM$216)))&lt;&gt;0,MIN(IF(Affectation_S1!$A$5:$AM$216=C92&amp;"5",COLUMN(Affectation_S1!$A$5:$AM$216))),"")</f>
        <v/>
      </c>
      <c r="AV90" s="1018"/>
      <c r="AW90" s="1018"/>
      <c r="AX90" s="1018"/>
      <c r="AY90" s="1018"/>
      <c r="AZ90" s="1018"/>
      <c r="BX90" s="452" t="s">
        <v>318</v>
      </c>
    </row>
    <row r="91" spans="1:76" hidden="1">
      <c r="A91" s="1124"/>
      <c r="B91" s="1125"/>
      <c r="C91" s="1125">
        <v>87</v>
      </c>
      <c r="D91" s="323">
        <f>IF(D92&lt;&gt;"",1,0)</f>
        <v>0</v>
      </c>
      <c r="E91" s="323">
        <f>IF(E92&lt;&gt;"",1,0)</f>
        <v>0</v>
      </c>
      <c r="F91" s="323">
        <f t="shared" ref="F91:AM91" si="73">IF(F92&lt;&gt;"",1,0)</f>
        <v>0</v>
      </c>
      <c r="G91" s="323">
        <f t="shared" si="73"/>
        <v>0</v>
      </c>
      <c r="H91" s="324">
        <f t="shared" si="73"/>
        <v>0</v>
      </c>
      <c r="I91" s="324">
        <f t="shared" si="73"/>
        <v>0</v>
      </c>
      <c r="J91" s="324">
        <f t="shared" si="73"/>
        <v>0</v>
      </c>
      <c r="K91" s="324">
        <f t="shared" si="73"/>
        <v>0</v>
      </c>
      <c r="L91" s="325">
        <f t="shared" si="73"/>
        <v>0</v>
      </c>
      <c r="M91" s="325">
        <f t="shared" si="73"/>
        <v>0</v>
      </c>
      <c r="N91" s="325">
        <f t="shared" si="73"/>
        <v>0</v>
      </c>
      <c r="O91" s="325">
        <f t="shared" si="73"/>
        <v>0</v>
      </c>
      <c r="P91" s="326">
        <f t="shared" si="73"/>
        <v>0</v>
      </c>
      <c r="Q91" s="326">
        <f t="shared" si="73"/>
        <v>0</v>
      </c>
      <c r="R91" s="326">
        <f t="shared" si="73"/>
        <v>0</v>
      </c>
      <c r="S91" s="326">
        <f t="shared" si="73"/>
        <v>0</v>
      </c>
      <c r="T91" s="327">
        <f t="shared" si="73"/>
        <v>1</v>
      </c>
      <c r="U91" s="327">
        <f t="shared" si="73"/>
        <v>0</v>
      </c>
      <c r="V91" s="327">
        <f t="shared" si="73"/>
        <v>0</v>
      </c>
      <c r="W91" s="327">
        <f t="shared" si="73"/>
        <v>0</v>
      </c>
      <c r="X91" s="328">
        <f t="shared" si="73"/>
        <v>1</v>
      </c>
      <c r="Y91" s="328">
        <f t="shared" si="73"/>
        <v>1</v>
      </c>
      <c r="Z91" s="328">
        <f t="shared" si="73"/>
        <v>0</v>
      </c>
      <c r="AA91" s="328">
        <f t="shared" si="73"/>
        <v>0</v>
      </c>
      <c r="AB91" s="329">
        <f t="shared" si="73"/>
        <v>0</v>
      </c>
      <c r="AC91" s="329">
        <f t="shared" si="73"/>
        <v>0</v>
      </c>
      <c r="AD91" s="329">
        <f t="shared" si="73"/>
        <v>0</v>
      </c>
      <c r="AE91" s="329">
        <f t="shared" si="73"/>
        <v>0</v>
      </c>
      <c r="AF91" s="330">
        <f t="shared" si="73"/>
        <v>1</v>
      </c>
      <c r="AG91" s="330">
        <f t="shared" si="73"/>
        <v>0</v>
      </c>
      <c r="AH91" s="330">
        <f t="shared" si="73"/>
        <v>0</v>
      </c>
      <c r="AI91" s="330">
        <f t="shared" si="73"/>
        <v>0</v>
      </c>
      <c r="AJ91" s="331">
        <f t="shared" si="73"/>
        <v>0</v>
      </c>
      <c r="AK91" s="331">
        <f t="shared" si="73"/>
        <v>0</v>
      </c>
      <c r="AL91" s="331">
        <f t="shared" si="73"/>
        <v>0</v>
      </c>
      <c r="AM91" s="331">
        <f t="shared" si="73"/>
        <v>0</v>
      </c>
      <c r="AN91" s="1047"/>
      <c r="AO91" s="1124"/>
      <c r="AP91" s="1021"/>
      <c r="AQ91" s="333"/>
      <c r="AR91" s="333"/>
      <c r="AS91" s="333"/>
      <c r="AT91" s="1022"/>
      <c r="AU91" s="333"/>
      <c r="AV91" s="1018"/>
      <c r="AW91" s="1018"/>
      <c r="AX91" s="1018"/>
      <c r="AY91" s="1018"/>
      <c r="AZ91" s="1018"/>
      <c r="BX91" s="452" t="s">
        <v>318</v>
      </c>
    </row>
    <row r="92" spans="1:76" ht="16.5" thickBot="1">
      <c r="A92" s="1126" t="s">
        <v>41</v>
      </c>
      <c r="B92" s="357" t="str">
        <f t="shared" ref="B92" si="74">C92&amp;"A"</f>
        <v>88A</v>
      </c>
      <c r="C92" s="357">
        <v>88</v>
      </c>
      <c r="D92" s="1024"/>
      <c r="E92" s="1024"/>
      <c r="F92" s="1024"/>
      <c r="G92" s="1024"/>
      <c r="H92" s="1025"/>
      <c r="I92" s="1025"/>
      <c r="J92" s="1025"/>
      <c r="K92" s="1025"/>
      <c r="L92" s="1026"/>
      <c r="M92" s="1026"/>
      <c r="N92" s="1026"/>
      <c r="O92" s="1026"/>
      <c r="P92" s="1027"/>
      <c r="Q92" s="1027"/>
      <c r="R92" s="1027"/>
      <c r="S92" s="1027"/>
      <c r="T92" s="1028" t="s">
        <v>264</v>
      </c>
      <c r="U92" s="1028"/>
      <c r="V92" s="1028"/>
      <c r="W92" s="1028"/>
      <c r="X92" s="1029" t="s">
        <v>290</v>
      </c>
      <c r="Y92" s="1029" t="s">
        <v>337</v>
      </c>
      <c r="Z92" s="1029"/>
      <c r="AA92" s="1029"/>
      <c r="AB92" s="1030"/>
      <c r="AC92" s="1030"/>
      <c r="AD92" s="1030"/>
      <c r="AE92" s="1030"/>
      <c r="AF92" s="1031" t="s">
        <v>280</v>
      </c>
      <c r="AG92" s="1031"/>
      <c r="AH92" s="1031"/>
      <c r="AI92" s="1031"/>
      <c r="AJ92" s="1032"/>
      <c r="AK92" s="1032"/>
      <c r="AL92" s="1032"/>
      <c r="AM92" s="1032"/>
      <c r="AN92" s="1047"/>
      <c r="AO92" s="1126" t="s">
        <v>41</v>
      </c>
      <c r="AP92" s="1033" t="s">
        <v>188</v>
      </c>
      <c r="AQ92" s="335" t="str">
        <f>IFERROR(INDEX(Tableau_Affectation_S1,AQ89,AQ90),"")</f>
        <v>TP MDF/RDM</v>
      </c>
      <c r="AR92" s="335" t="str">
        <f>IFERROR(INDEX(Tableau_Affectation_S1,AR89,AR90),"")</f>
        <v>TP MDF</v>
      </c>
      <c r="AS92" s="335" t="str">
        <f>IFERROR(INDEX(Tableau_Affectation_S1,AS89,AS90),"")</f>
        <v>P.Choix 2.1E:</v>
      </c>
      <c r="AT92" s="336" t="str">
        <f>IFERROR(INDEX(Tableau_Affectation_S1,AT89,AT90),"")</f>
        <v>Turbomachines</v>
      </c>
      <c r="AU92" s="336" t="str">
        <f>IFERROR(INDEX(Tableau_Affectation_S1,AU89,AU90),"")</f>
        <v/>
      </c>
      <c r="AV92" s="1034" t="s">
        <v>189</v>
      </c>
      <c r="AW92" s="337" t="str">
        <f>Affectation_S2!AQ92</f>
        <v/>
      </c>
      <c r="AX92" s="337" t="str">
        <f>Affectation_S2!AR92</f>
        <v/>
      </c>
      <c r="AY92" s="337" t="str">
        <f>Affectation_S2!AS92</f>
        <v/>
      </c>
      <c r="AZ92" s="337" t="str">
        <f>Affectation_S2!AT92</f>
        <v/>
      </c>
      <c r="BX92" s="452" t="s">
        <v>318</v>
      </c>
    </row>
    <row r="93" spans="1:76" hidden="1">
      <c r="A93" s="1127"/>
      <c r="B93" s="1128"/>
      <c r="C93" s="1128">
        <v>89</v>
      </c>
      <c r="D93" s="313" t="str">
        <f>$B$96&amp;D94</f>
        <v>92A0</v>
      </c>
      <c r="E93" s="313" t="str">
        <f>$B$96&amp;E94</f>
        <v>92A0</v>
      </c>
      <c r="F93" s="313" t="str">
        <f t="shared" ref="F93:AM93" si="75">$B$96&amp;F94</f>
        <v>92A0</v>
      </c>
      <c r="G93" s="313" t="str">
        <f t="shared" si="75"/>
        <v>92A0</v>
      </c>
      <c r="H93" s="314" t="str">
        <f t="shared" si="75"/>
        <v>92A0</v>
      </c>
      <c r="I93" s="314" t="str">
        <f t="shared" si="75"/>
        <v>92A0</v>
      </c>
      <c r="J93" s="314" t="str">
        <f t="shared" si="75"/>
        <v>92A0</v>
      </c>
      <c r="K93" s="314" t="str">
        <f t="shared" si="75"/>
        <v>92A0</v>
      </c>
      <c r="L93" s="315" t="str">
        <f t="shared" si="75"/>
        <v>92A0</v>
      </c>
      <c r="M93" s="315" t="str">
        <f t="shared" si="75"/>
        <v>92A0</v>
      </c>
      <c r="N93" s="315" t="str">
        <f t="shared" si="75"/>
        <v>92A0</v>
      </c>
      <c r="O93" s="315" t="str">
        <f t="shared" si="75"/>
        <v>92A0</v>
      </c>
      <c r="P93" s="316" t="str">
        <f t="shared" si="75"/>
        <v>92A0</v>
      </c>
      <c r="Q93" s="316" t="str">
        <f t="shared" si="75"/>
        <v>92A0</v>
      </c>
      <c r="R93" s="316" t="str">
        <f t="shared" si="75"/>
        <v>92A0</v>
      </c>
      <c r="S93" s="316" t="str">
        <f t="shared" si="75"/>
        <v>92A0</v>
      </c>
      <c r="T93" s="317" t="str">
        <f t="shared" si="75"/>
        <v>92A0</v>
      </c>
      <c r="U93" s="317" t="str">
        <f t="shared" si="75"/>
        <v>92A0</v>
      </c>
      <c r="V93" s="317" t="str">
        <f t="shared" si="75"/>
        <v>92A0</v>
      </c>
      <c r="W93" s="317" t="str">
        <f t="shared" si="75"/>
        <v>92A0</v>
      </c>
      <c r="X93" s="318" t="str">
        <f t="shared" si="75"/>
        <v>92A0</v>
      </c>
      <c r="Y93" s="318" t="str">
        <f t="shared" si="75"/>
        <v>92A0</v>
      </c>
      <c r="Z93" s="318" t="str">
        <f t="shared" si="75"/>
        <v>92A0</v>
      </c>
      <c r="AA93" s="318" t="str">
        <f t="shared" si="75"/>
        <v>92A0</v>
      </c>
      <c r="AB93" s="319" t="str">
        <f t="shared" si="75"/>
        <v>92A0</v>
      </c>
      <c r="AC93" s="319" t="str">
        <f t="shared" si="75"/>
        <v>92A0</v>
      </c>
      <c r="AD93" s="319" t="str">
        <f t="shared" si="75"/>
        <v>92A0</v>
      </c>
      <c r="AE93" s="319" t="str">
        <f t="shared" si="75"/>
        <v>92A0</v>
      </c>
      <c r="AF93" s="320" t="str">
        <f t="shared" si="75"/>
        <v>92A0</v>
      </c>
      <c r="AG93" s="320" t="str">
        <f t="shared" si="75"/>
        <v>92A0</v>
      </c>
      <c r="AH93" s="320" t="str">
        <f t="shared" si="75"/>
        <v>92A0</v>
      </c>
      <c r="AI93" s="320" t="str">
        <f t="shared" si="75"/>
        <v>92A0</v>
      </c>
      <c r="AJ93" s="321" t="str">
        <f t="shared" si="75"/>
        <v>92A0</v>
      </c>
      <c r="AK93" s="321" t="str">
        <f t="shared" si="75"/>
        <v>92A0</v>
      </c>
      <c r="AL93" s="321" t="str">
        <f t="shared" si="75"/>
        <v>92A0</v>
      </c>
      <c r="AM93" s="321" t="str">
        <f t="shared" si="75"/>
        <v>92A0</v>
      </c>
      <c r="AN93" s="1047"/>
      <c r="AO93" s="1127"/>
      <c r="AP93" s="1017"/>
      <c r="AQ93" s="345">
        <f t="shared" ref="AQ93:AT93" si="76">AQ89+4</f>
        <v>92</v>
      </c>
      <c r="AR93" s="345">
        <f t="shared" si="76"/>
        <v>92</v>
      </c>
      <c r="AS93" s="345">
        <f t="shared" si="76"/>
        <v>92</v>
      </c>
      <c r="AT93" s="345">
        <f t="shared" si="76"/>
        <v>92</v>
      </c>
      <c r="AU93" s="345">
        <v>92</v>
      </c>
      <c r="AV93" s="1018"/>
      <c r="AW93" s="1018"/>
      <c r="AX93" s="1018"/>
      <c r="AY93" s="1018"/>
      <c r="AZ93" s="1018"/>
      <c r="BX93" s="452" t="s">
        <v>318</v>
      </c>
    </row>
    <row r="94" spans="1:76" hidden="1">
      <c r="A94" s="1129"/>
      <c r="B94" s="1130"/>
      <c r="C94" s="1130">
        <v>90</v>
      </c>
      <c r="D94" s="323">
        <f>D95</f>
        <v>0</v>
      </c>
      <c r="E94" s="323">
        <f>IF(E95=1,SUM($D$95:E95),0)</f>
        <v>0</v>
      </c>
      <c r="F94" s="323">
        <f>IF(F95=1,SUM($D$95:F95),0)</f>
        <v>0</v>
      </c>
      <c r="G94" s="323">
        <f>IF(G95=1,SUM($D$95:G95),0)</f>
        <v>0</v>
      </c>
      <c r="H94" s="324">
        <f>IF(H95=1,SUM($D$95:H95),0)</f>
        <v>0</v>
      </c>
      <c r="I94" s="324">
        <f>IF(I95=1,SUM($D$95:I95),0)</f>
        <v>0</v>
      </c>
      <c r="J94" s="324">
        <f>IF(J95=1,SUM($D$95:J95),0)</f>
        <v>0</v>
      </c>
      <c r="K94" s="324">
        <f>IF(K95=1,SUM($D$95:K95),0)</f>
        <v>0</v>
      </c>
      <c r="L94" s="325">
        <f>IF(L95=1,SUM($D$95:L95),0)</f>
        <v>0</v>
      </c>
      <c r="M94" s="325">
        <f>IF(M95=1,SUM($D$95:M95),0)</f>
        <v>0</v>
      </c>
      <c r="N94" s="325">
        <f>IF(N95=1,SUM($D$95:N95),0)</f>
        <v>0</v>
      </c>
      <c r="O94" s="325">
        <f>IF(O95=1,SUM($D$95:O95),0)</f>
        <v>0</v>
      </c>
      <c r="P94" s="326">
        <f>IF(P95=1,SUM($D$95:P95),0)</f>
        <v>0</v>
      </c>
      <c r="Q94" s="326">
        <f>IF(Q95=1,SUM($D$95:Q95),0)</f>
        <v>0</v>
      </c>
      <c r="R94" s="326">
        <f>IF(R95=1,SUM($D$95:R95),0)</f>
        <v>0</v>
      </c>
      <c r="S94" s="326">
        <f>IF(S95=1,SUM($D$95:S95),0)</f>
        <v>0</v>
      </c>
      <c r="T94" s="327">
        <f>IF(T95=1,SUM($D$95:T95),0)</f>
        <v>0</v>
      </c>
      <c r="U94" s="327">
        <f>IF(U95=1,SUM($D$95:U95),0)</f>
        <v>0</v>
      </c>
      <c r="V94" s="327">
        <f>IF(V95=1,SUM($D$95:V95),0)</f>
        <v>0</v>
      </c>
      <c r="W94" s="327">
        <f>IF(W95=1,SUM($D$95:W95),0)</f>
        <v>0</v>
      </c>
      <c r="X94" s="328">
        <f>IF(X95=1,SUM($D$95:X95),0)</f>
        <v>0</v>
      </c>
      <c r="Y94" s="328">
        <f>IF(Y95=1,SUM($D$95:Y95),0)</f>
        <v>0</v>
      </c>
      <c r="Z94" s="328">
        <f>IF(Z95=1,SUM($D$95:Z95),0)</f>
        <v>0</v>
      </c>
      <c r="AA94" s="328">
        <f>IF(AA95=1,SUM($D$95:AA95),0)</f>
        <v>0</v>
      </c>
      <c r="AB94" s="329">
        <f>IF(AB95=1,SUM($D$95:AB95),0)</f>
        <v>0</v>
      </c>
      <c r="AC94" s="329">
        <f>IF(AC95=1,SUM($D$95:AC95),0)</f>
        <v>0</v>
      </c>
      <c r="AD94" s="329">
        <f>IF(AD95=1,SUM($D$95:AD95),0)</f>
        <v>0</v>
      </c>
      <c r="AE94" s="329">
        <f>IF(AE95=1,SUM($D$95:AE95),0)</f>
        <v>0</v>
      </c>
      <c r="AF94" s="330">
        <f>IF(AF95=1,SUM($D$95:AF95),0)</f>
        <v>0</v>
      </c>
      <c r="AG94" s="330">
        <f>IF(AG95=1,SUM($D$95:AG95),0)</f>
        <v>0</v>
      </c>
      <c r="AH94" s="330">
        <f>IF(AH95=1,SUM($D$95:AH95),0)</f>
        <v>0</v>
      </c>
      <c r="AI94" s="330">
        <f>IF(AI95=1,SUM($D$95:AI95),0)</f>
        <v>0</v>
      </c>
      <c r="AJ94" s="331">
        <f>IF(AJ95=1,SUM($D$95:AJ95),0)</f>
        <v>0</v>
      </c>
      <c r="AK94" s="331">
        <f>IF(AK95=1,SUM($D$95:AK95),0)</f>
        <v>0</v>
      </c>
      <c r="AL94" s="331">
        <f>IF(AL95=1,SUM($D$95:AL95),0)</f>
        <v>0</v>
      </c>
      <c r="AM94" s="331">
        <f>IF(AM95=1,SUM($D$95:AM95),0)</f>
        <v>0</v>
      </c>
      <c r="AN94" s="1047"/>
      <c r="AO94" s="1129"/>
      <c r="AP94" s="1021"/>
      <c r="AQ94" s="333" t="str">
        <f t="array" ref="AQ94">IF(MIN(IF(Affectation_S1!$A$5:$AM$216=B96&amp;"1",COLUMN(Affectation_S1!$A$5:$AM$216)))&lt;&gt;0,MIN(IF(Affectation_S1!$A$5:$AM$216=B96&amp;"1",COLUMN(Affectation_S1!$A$5:$AM$216))),"")</f>
        <v/>
      </c>
      <c r="AR94" s="333" t="str">
        <f t="array" ref="AR94">IF(MIN(IF(Affectation_S1!$A$5:$AM$216=B96&amp;"2",COLUMN(Affectation_S1!$A$5:$AM$216)))&lt;&gt;0,MIN(IF(Affectation_S1!$A$5:$AM$216=B96&amp;"2",COLUMN(Affectation_S1!$A$5:$AM$216))),"")</f>
        <v/>
      </c>
      <c r="AS94" s="333" t="str">
        <f t="array" ref="AS94">IF(MIN(IF(Affectation_S1!$A$5:$AM$216=B96&amp;"3",COLUMN(Affectation_S1!$A$5:$AM$216)))&lt;&gt;0,MIN(IF(Affectation_S1!$A$5:$AM$216=B96&amp;"3",COLUMN(Affectation_S1!$A$5:$AM$216))),"")</f>
        <v/>
      </c>
      <c r="AT94" s="333" t="str">
        <f t="array" ref="AT94">IF(MIN(IF(Affectation_S1!$A$5:$AM$216=B96&amp;"4",COLUMN(Affectation_S1!$A$5:$AM$216)))&lt;&gt;0,MIN(IF(Affectation_S1!$A$5:$AM$216=B96&amp;"4",COLUMN(Affectation_S1!$A$5:$AM$216))),"")</f>
        <v/>
      </c>
      <c r="AU94" s="333" t="str">
        <f t="array" ref="AU94">IF(MIN(IF(Affectation_S1!$A$5:$AM$216=C96&amp;"5",COLUMN(Affectation_S1!$A$5:$AM$216)))&lt;&gt;0,MIN(IF(Affectation_S1!$A$5:$AM$216=C96&amp;"5",COLUMN(Affectation_S1!$A$5:$AM$216))),"")</f>
        <v/>
      </c>
      <c r="AV94" s="1018"/>
      <c r="AW94" s="1018"/>
      <c r="AX94" s="1018"/>
      <c r="AY94" s="1018"/>
      <c r="AZ94" s="1018"/>
      <c r="BX94" s="452" t="s">
        <v>318</v>
      </c>
    </row>
    <row r="95" spans="1:76" hidden="1">
      <c r="A95" s="1129"/>
      <c r="B95" s="1130"/>
      <c r="C95" s="1130">
        <v>91</v>
      </c>
      <c r="D95" s="323">
        <f>IF(D96&lt;&gt;"",1,0)</f>
        <v>0</v>
      </c>
      <c r="E95" s="323">
        <f>IF(E96&lt;&gt;"",1,0)</f>
        <v>0</v>
      </c>
      <c r="F95" s="323">
        <f t="shared" ref="F95:AM95" si="77">IF(F96&lt;&gt;"",1,0)</f>
        <v>0</v>
      </c>
      <c r="G95" s="323">
        <f t="shared" si="77"/>
        <v>0</v>
      </c>
      <c r="H95" s="324">
        <f t="shared" si="77"/>
        <v>0</v>
      </c>
      <c r="I95" s="324">
        <f t="shared" si="77"/>
        <v>0</v>
      </c>
      <c r="J95" s="324">
        <f t="shared" si="77"/>
        <v>0</v>
      </c>
      <c r="K95" s="324">
        <f t="shared" si="77"/>
        <v>0</v>
      </c>
      <c r="L95" s="325">
        <f t="shared" si="77"/>
        <v>0</v>
      </c>
      <c r="M95" s="325">
        <f t="shared" si="77"/>
        <v>0</v>
      </c>
      <c r="N95" s="325">
        <f t="shared" si="77"/>
        <v>0</v>
      </c>
      <c r="O95" s="325">
        <f t="shared" si="77"/>
        <v>0</v>
      </c>
      <c r="P95" s="326">
        <f t="shared" si="77"/>
        <v>0</v>
      </c>
      <c r="Q95" s="326">
        <f t="shared" si="77"/>
        <v>0</v>
      </c>
      <c r="R95" s="326">
        <f t="shared" si="77"/>
        <v>0</v>
      </c>
      <c r="S95" s="326">
        <f t="shared" si="77"/>
        <v>0</v>
      </c>
      <c r="T95" s="327">
        <f t="shared" si="77"/>
        <v>0</v>
      </c>
      <c r="U95" s="327">
        <f t="shared" si="77"/>
        <v>0</v>
      </c>
      <c r="V95" s="327">
        <f t="shared" si="77"/>
        <v>0</v>
      </c>
      <c r="W95" s="327">
        <f t="shared" si="77"/>
        <v>0</v>
      </c>
      <c r="X95" s="328">
        <f t="shared" si="77"/>
        <v>0</v>
      </c>
      <c r="Y95" s="328">
        <f t="shared" si="77"/>
        <v>0</v>
      </c>
      <c r="Z95" s="328">
        <f t="shared" si="77"/>
        <v>0</v>
      </c>
      <c r="AA95" s="328">
        <f t="shared" si="77"/>
        <v>0</v>
      </c>
      <c r="AB95" s="329">
        <f t="shared" si="77"/>
        <v>0</v>
      </c>
      <c r="AC95" s="329">
        <f t="shared" si="77"/>
        <v>0</v>
      </c>
      <c r="AD95" s="329">
        <f t="shared" si="77"/>
        <v>0</v>
      </c>
      <c r="AE95" s="329">
        <f t="shared" si="77"/>
        <v>0</v>
      </c>
      <c r="AF95" s="330">
        <f t="shared" si="77"/>
        <v>0</v>
      </c>
      <c r="AG95" s="330">
        <f t="shared" si="77"/>
        <v>0</v>
      </c>
      <c r="AH95" s="330">
        <f t="shared" si="77"/>
        <v>0</v>
      </c>
      <c r="AI95" s="330">
        <f t="shared" si="77"/>
        <v>0</v>
      </c>
      <c r="AJ95" s="331">
        <f t="shared" si="77"/>
        <v>0</v>
      </c>
      <c r="AK95" s="331">
        <f t="shared" si="77"/>
        <v>0</v>
      </c>
      <c r="AL95" s="331">
        <f t="shared" si="77"/>
        <v>0</v>
      </c>
      <c r="AM95" s="331">
        <f t="shared" si="77"/>
        <v>0</v>
      </c>
      <c r="AN95" s="1047"/>
      <c r="AO95" s="1129"/>
      <c r="AP95" s="1021"/>
      <c r="AQ95" s="333"/>
      <c r="AR95" s="333"/>
      <c r="AS95" s="333"/>
      <c r="AT95" s="1022"/>
      <c r="AU95" s="1022"/>
      <c r="AV95" s="1018"/>
      <c r="AW95" s="1018"/>
      <c r="AX95" s="1018"/>
      <c r="AY95" s="1018"/>
      <c r="AZ95" s="1018"/>
      <c r="BX95" s="452" t="s">
        <v>318</v>
      </c>
    </row>
    <row r="96" spans="1:76" ht="16.5" thickBot="1">
      <c r="A96" s="1131" t="s">
        <v>69</v>
      </c>
      <c r="B96" s="358" t="str">
        <f t="shared" ref="B96" si="78">C96&amp;"A"</f>
        <v>92A</v>
      </c>
      <c r="C96" s="358">
        <v>92</v>
      </c>
      <c r="D96" s="1024"/>
      <c r="E96" s="1024"/>
      <c r="F96" s="1024"/>
      <c r="G96" s="1024"/>
      <c r="H96" s="1025"/>
      <c r="I96" s="1025"/>
      <c r="J96" s="1025"/>
      <c r="K96" s="1025"/>
      <c r="L96" s="1026"/>
      <c r="M96" s="1026"/>
      <c r="N96" s="1026"/>
      <c r="O96" s="1026"/>
      <c r="P96" s="1027"/>
      <c r="Q96" s="1027"/>
      <c r="R96" s="1027"/>
      <c r="S96" s="1027"/>
      <c r="T96" s="1028"/>
      <c r="U96" s="1028"/>
      <c r="V96" s="1028"/>
      <c r="W96" s="1028"/>
      <c r="X96" s="1029"/>
      <c r="Y96" s="1029"/>
      <c r="Z96" s="1029"/>
      <c r="AA96" s="1029"/>
      <c r="AB96" s="1030"/>
      <c r="AC96" s="1030"/>
      <c r="AD96" s="1030"/>
      <c r="AE96" s="1030"/>
      <c r="AF96" s="1031"/>
      <c r="AG96" s="1031"/>
      <c r="AH96" s="1031"/>
      <c r="AI96" s="1031"/>
      <c r="AJ96" s="1032"/>
      <c r="AK96" s="1032"/>
      <c r="AL96" s="1032"/>
      <c r="AM96" s="1032"/>
      <c r="AN96" s="1047"/>
      <c r="AO96" s="1131" t="s">
        <v>69</v>
      </c>
      <c r="AP96" s="1033" t="s">
        <v>188</v>
      </c>
      <c r="AQ96" s="335" t="str">
        <f>IFERROR(INDEX(Tableau_Affectation_S1,AQ93,AQ94),"")</f>
        <v/>
      </c>
      <c r="AR96" s="335" t="str">
        <f>IFERROR(INDEX(Tableau_Affectation_S1,AR93,AR94),"")</f>
        <v/>
      </c>
      <c r="AS96" s="335" t="str">
        <f>IFERROR(INDEX(Tableau_Affectation_S1,AS93,AS94),"")</f>
        <v/>
      </c>
      <c r="AT96" s="336" t="str">
        <f>IFERROR(INDEX(Tableau_Affectation_S1,AT93,AT94),"")</f>
        <v/>
      </c>
      <c r="AU96" s="336" t="str">
        <f>IFERROR(INDEX(Tableau_Affectation_S1,AU93,AU94),"")</f>
        <v/>
      </c>
      <c r="AV96" s="1034" t="s">
        <v>189</v>
      </c>
      <c r="AW96" s="337" t="str">
        <f>Affectation_S2!AQ96</f>
        <v/>
      </c>
      <c r="AX96" s="337" t="str">
        <f>Affectation_S2!AR96</f>
        <v/>
      </c>
      <c r="AY96" s="337" t="str">
        <f>Affectation_S2!AS96</f>
        <v/>
      </c>
      <c r="AZ96" s="337" t="str">
        <f>Affectation_S2!AT96</f>
        <v/>
      </c>
      <c r="BX96" s="452" t="s">
        <v>318</v>
      </c>
    </row>
    <row r="97" spans="1:76" hidden="1">
      <c r="A97" s="1132"/>
      <c r="B97" s="1133"/>
      <c r="C97" s="1133">
        <v>93</v>
      </c>
      <c r="D97" s="313" t="str">
        <f>$B$100&amp;D98</f>
        <v>96A0</v>
      </c>
      <c r="E97" s="313" t="str">
        <f>$B$100&amp;E98</f>
        <v>96A0</v>
      </c>
      <c r="F97" s="313" t="str">
        <f t="shared" ref="F97:AM97" si="79">$B$100&amp;F98</f>
        <v>96A0</v>
      </c>
      <c r="G97" s="313" t="str">
        <f t="shared" si="79"/>
        <v>96A0</v>
      </c>
      <c r="H97" s="314" t="str">
        <f t="shared" si="79"/>
        <v>96A0</v>
      </c>
      <c r="I97" s="314" t="str">
        <f t="shared" si="79"/>
        <v>96A0</v>
      </c>
      <c r="J97" s="314" t="str">
        <f t="shared" si="79"/>
        <v>96A0</v>
      </c>
      <c r="K97" s="314" t="str">
        <f t="shared" si="79"/>
        <v>96A0</v>
      </c>
      <c r="L97" s="315" t="str">
        <f t="shared" si="79"/>
        <v>96A1</v>
      </c>
      <c r="M97" s="315" t="str">
        <f t="shared" si="79"/>
        <v>96A0</v>
      </c>
      <c r="N97" s="315" t="str">
        <f t="shared" si="79"/>
        <v>96A0</v>
      </c>
      <c r="O97" s="315" t="str">
        <f t="shared" si="79"/>
        <v>96A0</v>
      </c>
      <c r="P97" s="316" t="str">
        <f t="shared" si="79"/>
        <v>96A0</v>
      </c>
      <c r="Q97" s="316" t="str">
        <f t="shared" si="79"/>
        <v>96A0</v>
      </c>
      <c r="R97" s="316" t="str">
        <f t="shared" si="79"/>
        <v>96A0</v>
      </c>
      <c r="S97" s="316" t="str">
        <f t="shared" si="79"/>
        <v>96A0</v>
      </c>
      <c r="T97" s="317" t="str">
        <f t="shared" si="79"/>
        <v>96A2</v>
      </c>
      <c r="U97" s="317" t="str">
        <f t="shared" si="79"/>
        <v>96A0</v>
      </c>
      <c r="V97" s="317" t="str">
        <f t="shared" si="79"/>
        <v>96A0</v>
      </c>
      <c r="W97" s="317" t="str">
        <f t="shared" si="79"/>
        <v>96A0</v>
      </c>
      <c r="X97" s="318" t="str">
        <f t="shared" si="79"/>
        <v>96A0</v>
      </c>
      <c r="Y97" s="318" t="str">
        <f t="shared" si="79"/>
        <v>96A0</v>
      </c>
      <c r="Z97" s="318" t="str">
        <f t="shared" si="79"/>
        <v>96A0</v>
      </c>
      <c r="AA97" s="318" t="str">
        <f t="shared" si="79"/>
        <v>96A0</v>
      </c>
      <c r="AB97" s="319" t="str">
        <f t="shared" si="79"/>
        <v>96A0</v>
      </c>
      <c r="AC97" s="319" t="str">
        <f t="shared" si="79"/>
        <v>96A0</v>
      </c>
      <c r="AD97" s="319" t="str">
        <f t="shared" si="79"/>
        <v>96A0</v>
      </c>
      <c r="AE97" s="319" t="str">
        <f t="shared" si="79"/>
        <v>96A0</v>
      </c>
      <c r="AF97" s="320" t="str">
        <f t="shared" si="79"/>
        <v>96A3</v>
      </c>
      <c r="AG97" s="320" t="str">
        <f t="shared" si="79"/>
        <v>96A0</v>
      </c>
      <c r="AH97" s="320" t="str">
        <f t="shared" si="79"/>
        <v>96A0</v>
      </c>
      <c r="AI97" s="320" t="str">
        <f t="shared" si="79"/>
        <v>96A0</v>
      </c>
      <c r="AJ97" s="321" t="str">
        <f t="shared" si="79"/>
        <v>96A0</v>
      </c>
      <c r="AK97" s="321" t="str">
        <f t="shared" si="79"/>
        <v>96A0</v>
      </c>
      <c r="AL97" s="321" t="str">
        <f t="shared" si="79"/>
        <v>96A0</v>
      </c>
      <c r="AM97" s="321" t="str">
        <f t="shared" si="79"/>
        <v>96A0</v>
      </c>
      <c r="AN97" s="1047"/>
      <c r="AO97" s="1132"/>
      <c r="AP97" s="1017"/>
      <c r="AQ97" s="345">
        <f t="shared" ref="AQ97:AT97" si="80">AQ93+4</f>
        <v>96</v>
      </c>
      <c r="AR97" s="345">
        <f t="shared" si="80"/>
        <v>96</v>
      </c>
      <c r="AS97" s="345">
        <f t="shared" si="80"/>
        <v>96</v>
      </c>
      <c r="AT97" s="345">
        <f t="shared" si="80"/>
        <v>96</v>
      </c>
      <c r="AU97" s="333">
        <v>96</v>
      </c>
      <c r="AV97" s="1018"/>
      <c r="AW97" s="1018"/>
      <c r="AX97" s="1018"/>
      <c r="AY97" s="1018"/>
      <c r="AZ97" s="1018"/>
      <c r="BX97" s="452" t="s">
        <v>318</v>
      </c>
    </row>
    <row r="98" spans="1:76" hidden="1">
      <c r="A98" s="1134"/>
      <c r="B98" s="1135"/>
      <c r="C98" s="1135">
        <v>94</v>
      </c>
      <c r="D98" s="323">
        <f>D99</f>
        <v>0</v>
      </c>
      <c r="E98" s="323">
        <f>IF(E99=1,SUM($D$99:E99),0)</f>
        <v>0</v>
      </c>
      <c r="F98" s="323">
        <f>IF(F99=1,SUM($D$99:F99),0)</f>
        <v>0</v>
      </c>
      <c r="G98" s="323">
        <f>IF(G99=1,SUM($D$99:G99),0)</f>
        <v>0</v>
      </c>
      <c r="H98" s="324">
        <f>IF(H99=1,SUM($D$99:H99),0)</f>
        <v>0</v>
      </c>
      <c r="I98" s="324">
        <f>IF(I99=1,SUM($D$99:I99),0)</f>
        <v>0</v>
      </c>
      <c r="J98" s="324">
        <f>IF(J99=1,SUM($D$99:J99),0)</f>
        <v>0</v>
      </c>
      <c r="K98" s="324">
        <f>IF(K99=1,SUM($D$99:K99),0)</f>
        <v>0</v>
      </c>
      <c r="L98" s="325">
        <f>IF(L99=1,SUM($D$99:L99),0)</f>
        <v>1</v>
      </c>
      <c r="M98" s="325">
        <f>IF(M99=1,SUM($D$99:M99),0)</f>
        <v>0</v>
      </c>
      <c r="N98" s="325">
        <f>IF(N99=1,SUM($D$99:N99),0)</f>
        <v>0</v>
      </c>
      <c r="O98" s="325">
        <f>IF(O99=1,SUM($D$99:O99),0)</f>
        <v>0</v>
      </c>
      <c r="P98" s="326">
        <f>IF(P99=1,SUM($D$99:P99),0)</f>
        <v>0</v>
      </c>
      <c r="Q98" s="326">
        <f>IF(Q99=1,SUM($D$99:Q99),0)</f>
        <v>0</v>
      </c>
      <c r="R98" s="326">
        <f>IF(R99=1,SUM($D$99:R99),0)</f>
        <v>0</v>
      </c>
      <c r="S98" s="326">
        <f>IF(S99=1,SUM($D$99:S99),0)</f>
        <v>0</v>
      </c>
      <c r="T98" s="327">
        <f>IF(T99=1,SUM($D$99:T99),0)</f>
        <v>2</v>
      </c>
      <c r="U98" s="327">
        <f>IF(U99=1,SUM($D$99:U99),0)</f>
        <v>0</v>
      </c>
      <c r="V98" s="327">
        <f>IF(V99=1,SUM($D$99:V99),0)</f>
        <v>0</v>
      </c>
      <c r="W98" s="327">
        <f>IF(W99=1,SUM($D$99:W99),0)</f>
        <v>0</v>
      </c>
      <c r="X98" s="328">
        <f>IF(X99=1,SUM($D$99:X99),0)</f>
        <v>0</v>
      </c>
      <c r="Y98" s="328">
        <f>IF(Y99=1,SUM($D$99:Y99),0)</f>
        <v>0</v>
      </c>
      <c r="Z98" s="328">
        <f>IF(Z99=1,SUM($D$99:Z99),0)</f>
        <v>0</v>
      </c>
      <c r="AA98" s="328">
        <f>IF(AA99=1,SUM($D$99:AA99),0)</f>
        <v>0</v>
      </c>
      <c r="AB98" s="329">
        <f>IF(AB99=1,SUM($D$99:AB99),0)</f>
        <v>0</v>
      </c>
      <c r="AC98" s="329">
        <f>IF(AC99=1,SUM($D$99:AC99),0)</f>
        <v>0</v>
      </c>
      <c r="AD98" s="329">
        <f>IF(AD99=1,SUM($D$99:AD99),0)</f>
        <v>0</v>
      </c>
      <c r="AE98" s="329">
        <f>IF(AE99=1,SUM($D$99:AE99),0)</f>
        <v>0</v>
      </c>
      <c r="AF98" s="330">
        <f>IF(AF99=1,SUM($D$99:AF99),0)</f>
        <v>3</v>
      </c>
      <c r="AG98" s="330">
        <f>IF(AG99=1,SUM($D$99:AG99),0)</f>
        <v>0</v>
      </c>
      <c r="AH98" s="330">
        <f>IF(AH99=1,SUM($D$99:AH99),0)</f>
        <v>0</v>
      </c>
      <c r="AI98" s="330">
        <f>IF(AI99=1,SUM($D$99:AI99),0)</f>
        <v>0</v>
      </c>
      <c r="AJ98" s="331">
        <f>IF(AJ99=1,SUM($D$99:AJ99),0)</f>
        <v>0</v>
      </c>
      <c r="AK98" s="331">
        <f>IF(AK99=1,SUM($D$99:AK99),0)</f>
        <v>0</v>
      </c>
      <c r="AL98" s="331">
        <f>IF(AL99=1,SUM($D$99:AL99),0)</f>
        <v>0</v>
      </c>
      <c r="AM98" s="331">
        <f>IF(AM99=1,SUM($D$99:AM99),0)</f>
        <v>0</v>
      </c>
      <c r="AN98" s="1047"/>
      <c r="AO98" s="1134"/>
      <c r="AP98" s="1021"/>
      <c r="AQ98" s="333">
        <f t="array" ref="AQ98">IF(MIN(IF(Affectation_S1!$A$5:$AM$216=B100&amp;"1",COLUMN(Affectation_S1!$A$5:$AM$216)))&lt;&gt;0,MIN(IF(Affectation_S1!$A$5:$AM$216=B100&amp;"1",COLUMN(Affectation_S1!$A$5:$AM$216))),"")</f>
        <v>12</v>
      </c>
      <c r="AR98" s="333">
        <f t="array" ref="AR98">IF(MIN(IF(Affectation_S1!$A$5:$AM$216=B100&amp;"2",COLUMN(Affectation_S1!$A$5:$AM$216)))&lt;&gt;0,MIN(IF(Affectation_S1!$A$5:$AM$216=B100&amp;"2",COLUMN(Affectation_S1!$A$5:$AM$216))),"")</f>
        <v>20</v>
      </c>
      <c r="AS98" s="333">
        <f t="array" ref="AS98">IF(MIN(IF(Affectation_S1!$A$5:$AM$216=B100&amp;"3",COLUMN(Affectation_S1!$A$5:$AM$216)))&lt;&gt;0,MIN(IF(Affectation_S1!$A$5:$AM$216=B100&amp;"3",COLUMN(Affectation_S1!$A$5:$AM$216))),"")</f>
        <v>32</v>
      </c>
      <c r="AT98" s="333" t="str">
        <f t="array" ref="AT98">IF(MIN(IF(Affectation_S1!$A$5:$AM$216=B100&amp;"4",COLUMN(Affectation_S1!$A$5:$AM$216)))&lt;&gt;0,MIN(IF(Affectation_S1!$A$5:$AM$216=B100&amp;"4",COLUMN(Affectation_S1!$A$5:$AM$216))),"")</f>
        <v/>
      </c>
      <c r="AU98" s="333" t="str">
        <f t="array" ref="AU98">IF(MIN(IF(Affectation_S1!$A$5:$AM$216=C100&amp;"5",COLUMN(Affectation_S1!$A$5:$AM$216)))&lt;&gt;0,MIN(IF(Affectation_S1!$A$5:$AM$216=C100&amp;"5",COLUMN(Affectation_S1!$A$5:$AM$216))),"")</f>
        <v/>
      </c>
      <c r="AV98" s="1018"/>
      <c r="AW98" s="1018"/>
      <c r="AX98" s="1018"/>
      <c r="AY98" s="1018"/>
      <c r="AZ98" s="1018"/>
      <c r="BX98" s="452" t="s">
        <v>318</v>
      </c>
    </row>
    <row r="99" spans="1:76" hidden="1">
      <c r="A99" s="1134"/>
      <c r="B99" s="1135"/>
      <c r="C99" s="1135">
        <v>95</v>
      </c>
      <c r="D99" s="323">
        <f>IF(D100&lt;&gt;"",1,0)</f>
        <v>0</v>
      </c>
      <c r="E99" s="323">
        <f>IF(E100&lt;&gt;"",1,0)</f>
        <v>0</v>
      </c>
      <c r="F99" s="323">
        <f t="shared" ref="F99:AM99" si="81">IF(F100&lt;&gt;"",1,0)</f>
        <v>0</v>
      </c>
      <c r="G99" s="323">
        <f t="shared" si="81"/>
        <v>0</v>
      </c>
      <c r="H99" s="324">
        <f t="shared" si="81"/>
        <v>0</v>
      </c>
      <c r="I99" s="324">
        <f t="shared" si="81"/>
        <v>0</v>
      </c>
      <c r="J99" s="324">
        <f t="shared" si="81"/>
        <v>0</v>
      </c>
      <c r="K99" s="324">
        <f t="shared" si="81"/>
        <v>0</v>
      </c>
      <c r="L99" s="325">
        <f t="shared" si="81"/>
        <v>1</v>
      </c>
      <c r="M99" s="325">
        <f t="shared" si="81"/>
        <v>0</v>
      </c>
      <c r="N99" s="325">
        <f t="shared" si="81"/>
        <v>0</v>
      </c>
      <c r="O99" s="325">
        <f t="shared" si="81"/>
        <v>0</v>
      </c>
      <c r="P99" s="326">
        <f t="shared" si="81"/>
        <v>0</v>
      </c>
      <c r="Q99" s="326">
        <f t="shared" si="81"/>
        <v>0</v>
      </c>
      <c r="R99" s="326">
        <f t="shared" si="81"/>
        <v>0</v>
      </c>
      <c r="S99" s="326">
        <f t="shared" si="81"/>
        <v>0</v>
      </c>
      <c r="T99" s="327">
        <f t="shared" si="81"/>
        <v>1</v>
      </c>
      <c r="U99" s="327">
        <f t="shared" si="81"/>
        <v>0</v>
      </c>
      <c r="V99" s="327">
        <f t="shared" si="81"/>
        <v>0</v>
      </c>
      <c r="W99" s="327">
        <f t="shared" si="81"/>
        <v>0</v>
      </c>
      <c r="X99" s="328">
        <f t="shared" si="81"/>
        <v>0</v>
      </c>
      <c r="Y99" s="328">
        <f t="shared" si="81"/>
        <v>0</v>
      </c>
      <c r="Z99" s="328">
        <f t="shared" si="81"/>
        <v>0</v>
      </c>
      <c r="AA99" s="328">
        <f t="shared" si="81"/>
        <v>0</v>
      </c>
      <c r="AB99" s="329">
        <f t="shared" si="81"/>
        <v>0</v>
      </c>
      <c r="AC99" s="329">
        <f t="shared" si="81"/>
        <v>0</v>
      </c>
      <c r="AD99" s="329">
        <f t="shared" si="81"/>
        <v>0</v>
      </c>
      <c r="AE99" s="329">
        <f t="shared" si="81"/>
        <v>0</v>
      </c>
      <c r="AF99" s="330">
        <f t="shared" si="81"/>
        <v>1</v>
      </c>
      <c r="AG99" s="330">
        <f t="shared" si="81"/>
        <v>0</v>
      </c>
      <c r="AH99" s="330">
        <f t="shared" si="81"/>
        <v>0</v>
      </c>
      <c r="AI99" s="330">
        <f t="shared" si="81"/>
        <v>0</v>
      </c>
      <c r="AJ99" s="331">
        <f t="shared" si="81"/>
        <v>0</v>
      </c>
      <c r="AK99" s="331">
        <f t="shared" si="81"/>
        <v>0</v>
      </c>
      <c r="AL99" s="331">
        <f t="shared" si="81"/>
        <v>0</v>
      </c>
      <c r="AM99" s="331">
        <f t="shared" si="81"/>
        <v>0</v>
      </c>
      <c r="AN99" s="1047"/>
      <c r="AO99" s="1134"/>
      <c r="AP99" s="1021"/>
      <c r="AQ99" s="333"/>
      <c r="AR99" s="333"/>
      <c r="AS99" s="333"/>
      <c r="AT99" s="1022"/>
      <c r="AU99" s="333"/>
      <c r="AV99" s="1018"/>
      <c r="AW99" s="1018"/>
      <c r="AX99" s="1018"/>
      <c r="AY99" s="1018"/>
      <c r="AZ99" s="1018"/>
      <c r="BX99" s="452" t="s">
        <v>318</v>
      </c>
    </row>
    <row r="100" spans="1:76" ht="16.5" thickBot="1">
      <c r="A100" s="1136" t="s">
        <v>340</v>
      </c>
      <c r="B100" s="359" t="str">
        <f t="shared" ref="B100" si="82">C100&amp;"A"</f>
        <v>96A</v>
      </c>
      <c r="C100" s="359">
        <v>96</v>
      </c>
      <c r="D100" s="1024"/>
      <c r="E100" s="1024"/>
      <c r="F100" s="1024"/>
      <c r="G100" s="1024"/>
      <c r="H100" s="1025"/>
      <c r="I100" s="1025"/>
      <c r="J100" s="1025"/>
      <c r="K100" s="1025"/>
      <c r="L100" s="1026" t="s">
        <v>233</v>
      </c>
      <c r="M100" s="1026"/>
      <c r="N100" s="1026"/>
      <c r="O100" s="1026"/>
      <c r="P100" s="1027"/>
      <c r="Q100" s="1027"/>
      <c r="R100" s="1027"/>
      <c r="S100" s="1027"/>
      <c r="T100" s="1028" t="s">
        <v>335</v>
      </c>
      <c r="U100" s="1028"/>
      <c r="V100" s="1028"/>
      <c r="W100" s="1028"/>
      <c r="X100" s="1029"/>
      <c r="Y100" s="1029"/>
      <c r="Z100" s="1029"/>
      <c r="AA100" s="1029"/>
      <c r="AB100" s="1030"/>
      <c r="AC100" s="1030"/>
      <c r="AD100" s="1030"/>
      <c r="AE100" s="1030"/>
      <c r="AF100" s="1031" t="s">
        <v>274</v>
      </c>
      <c r="AG100" s="1031"/>
      <c r="AH100" s="1031"/>
      <c r="AI100" s="1031"/>
      <c r="AJ100" s="1032"/>
      <c r="AK100" s="1032"/>
      <c r="AL100" s="1032"/>
      <c r="AM100" s="1032"/>
      <c r="AN100" s="1047"/>
      <c r="AO100" s="1136" t="s">
        <v>340</v>
      </c>
      <c r="AP100" s="1033" t="s">
        <v>188</v>
      </c>
      <c r="AQ100" s="335" t="str">
        <f>IFERROR(INDEX(Tableau_Affectation_S1,AQ97,AQ98),"")</f>
        <v>Mesure et instrumentation</v>
      </c>
      <c r="AR100" s="335" t="str">
        <f>IFERROR(INDEX(Tableau_Affectation_S1,AR97,AR98),"")</f>
        <v>P.Choix 1.1C:</v>
      </c>
      <c r="AS100" s="335" t="str">
        <f>IFERROR(INDEX(Tableau_Affectation_S1,AS97,AS98),"")</f>
        <v>Matériaux</v>
      </c>
      <c r="AT100" s="336" t="str">
        <f>IFERROR(INDEX(Tableau_Affectation_S1,AT97,AT98),"")</f>
        <v/>
      </c>
      <c r="AU100" s="336" t="str">
        <f>IFERROR(INDEX(Tableau_Affectation_S1,AU97,AU98),"")</f>
        <v/>
      </c>
      <c r="AV100" s="1034" t="s">
        <v>189</v>
      </c>
      <c r="AW100" s="337" t="str">
        <f>Affectation_S2!AQ100</f>
        <v>Mesures et instrumentations</v>
      </c>
      <c r="AX100" s="337" t="str">
        <f>Affectation_S2!AR100</f>
        <v>Syst. hydrauliques &amp; pneumatiques</v>
      </c>
      <c r="AY100" s="337" t="str">
        <f>Affectation_S2!AS100</f>
        <v>Projet de Fin de Cycle</v>
      </c>
      <c r="AZ100" s="337" t="str">
        <f>Affectation_S2!AT100</f>
        <v/>
      </c>
      <c r="BX100" s="452" t="s">
        <v>318</v>
      </c>
    </row>
    <row r="101" spans="1:76" hidden="1">
      <c r="A101" s="1137"/>
      <c r="B101" s="1138"/>
      <c r="C101" s="1138">
        <v>97</v>
      </c>
      <c r="D101" s="313" t="str">
        <f>$B$104&amp;D102</f>
        <v>100A0</v>
      </c>
      <c r="E101" s="313" t="str">
        <f>$B$104&amp;E102</f>
        <v>100A0</v>
      </c>
      <c r="F101" s="313" t="str">
        <f t="shared" ref="F101:AM101" si="83">$B$104&amp;F102</f>
        <v>100A0</v>
      </c>
      <c r="G101" s="313" t="str">
        <f t="shared" si="83"/>
        <v>100A0</v>
      </c>
      <c r="H101" s="314" t="str">
        <f t="shared" si="83"/>
        <v>100A1</v>
      </c>
      <c r="I101" s="314" t="str">
        <f t="shared" si="83"/>
        <v>100A0</v>
      </c>
      <c r="J101" s="314" t="str">
        <f t="shared" si="83"/>
        <v>100A0</v>
      </c>
      <c r="K101" s="314" t="str">
        <f t="shared" si="83"/>
        <v>100A0</v>
      </c>
      <c r="L101" s="315" t="str">
        <f t="shared" si="83"/>
        <v>100A0</v>
      </c>
      <c r="M101" s="315" t="str">
        <f t="shared" si="83"/>
        <v>100A0</v>
      </c>
      <c r="N101" s="315" t="str">
        <f t="shared" si="83"/>
        <v>100A0</v>
      </c>
      <c r="O101" s="315" t="str">
        <f t="shared" si="83"/>
        <v>100A0</v>
      </c>
      <c r="P101" s="316" t="str">
        <f t="shared" si="83"/>
        <v>100A0</v>
      </c>
      <c r="Q101" s="316" t="str">
        <f t="shared" si="83"/>
        <v>100A0</v>
      </c>
      <c r="R101" s="316" t="str">
        <f t="shared" si="83"/>
        <v>100A0</v>
      </c>
      <c r="S101" s="316" t="str">
        <f t="shared" si="83"/>
        <v>100A0</v>
      </c>
      <c r="T101" s="317" t="str">
        <f t="shared" si="83"/>
        <v>100A2</v>
      </c>
      <c r="U101" s="317" t="str">
        <f t="shared" si="83"/>
        <v>100A0</v>
      </c>
      <c r="V101" s="317" t="str">
        <f t="shared" si="83"/>
        <v>100A0</v>
      </c>
      <c r="W101" s="317" t="str">
        <f t="shared" si="83"/>
        <v>100A0</v>
      </c>
      <c r="X101" s="318" t="str">
        <f t="shared" si="83"/>
        <v>100A0</v>
      </c>
      <c r="Y101" s="318" t="str">
        <f t="shared" si="83"/>
        <v>100A0</v>
      </c>
      <c r="Z101" s="318" t="str">
        <f t="shared" si="83"/>
        <v>100A0</v>
      </c>
      <c r="AA101" s="318" t="str">
        <f t="shared" si="83"/>
        <v>100A0</v>
      </c>
      <c r="AB101" s="319" t="str">
        <f t="shared" si="83"/>
        <v>100A0</v>
      </c>
      <c r="AC101" s="319" t="str">
        <f t="shared" si="83"/>
        <v>100A0</v>
      </c>
      <c r="AD101" s="319" t="str">
        <f t="shared" si="83"/>
        <v>100A0</v>
      </c>
      <c r="AE101" s="319" t="str">
        <f t="shared" si="83"/>
        <v>100A0</v>
      </c>
      <c r="AF101" s="320" t="str">
        <f t="shared" si="83"/>
        <v>100A0</v>
      </c>
      <c r="AG101" s="320" t="str">
        <f t="shared" si="83"/>
        <v>100A0</v>
      </c>
      <c r="AH101" s="320" t="str">
        <f t="shared" si="83"/>
        <v>100A0</v>
      </c>
      <c r="AI101" s="320" t="str">
        <f t="shared" si="83"/>
        <v>100A0</v>
      </c>
      <c r="AJ101" s="321" t="str">
        <f t="shared" si="83"/>
        <v>100A0</v>
      </c>
      <c r="AK101" s="321" t="str">
        <f t="shared" si="83"/>
        <v>100A0</v>
      </c>
      <c r="AL101" s="321" t="str">
        <f t="shared" si="83"/>
        <v>100A0</v>
      </c>
      <c r="AM101" s="321" t="str">
        <f t="shared" si="83"/>
        <v>100A0</v>
      </c>
      <c r="AN101" s="1047"/>
      <c r="AO101" s="1137"/>
      <c r="AP101" s="1017"/>
      <c r="AQ101" s="345">
        <f t="shared" ref="AQ101:AT101" si="84">AQ97+4</f>
        <v>100</v>
      </c>
      <c r="AR101" s="345">
        <f t="shared" si="84"/>
        <v>100</v>
      </c>
      <c r="AS101" s="345">
        <f t="shared" si="84"/>
        <v>100</v>
      </c>
      <c r="AT101" s="345">
        <f t="shared" si="84"/>
        <v>100</v>
      </c>
      <c r="AU101" s="345">
        <v>100</v>
      </c>
      <c r="AV101" s="1018"/>
      <c r="AW101" s="1018"/>
      <c r="AX101" s="1018"/>
      <c r="AY101" s="1018"/>
      <c r="AZ101" s="1018"/>
      <c r="BX101" s="452" t="s">
        <v>318</v>
      </c>
    </row>
    <row r="102" spans="1:76" hidden="1">
      <c r="A102" s="1139"/>
      <c r="B102" s="1140"/>
      <c r="C102" s="1140">
        <v>98</v>
      </c>
      <c r="D102" s="323">
        <f>D103</f>
        <v>0</v>
      </c>
      <c r="E102" s="323">
        <f>IF(E103=1,SUM($D$103:E103),0)</f>
        <v>0</v>
      </c>
      <c r="F102" s="323">
        <f>IF(F103=1,SUM($D$103:F103),0)</f>
        <v>0</v>
      </c>
      <c r="G102" s="323">
        <f>IF(G103=1,SUM($D$103:G103),0)</f>
        <v>0</v>
      </c>
      <c r="H102" s="324">
        <f>IF(H103=1,SUM($D$103:H103),0)</f>
        <v>1</v>
      </c>
      <c r="I102" s="324">
        <f>IF(I103=1,SUM($D$103:I103),0)</f>
        <v>0</v>
      </c>
      <c r="J102" s="324">
        <f>IF(J103=1,SUM($D$103:J103),0)</f>
        <v>0</v>
      </c>
      <c r="K102" s="324">
        <f>IF(K103=1,SUM($D$103:K103),0)</f>
        <v>0</v>
      </c>
      <c r="L102" s="325">
        <f>IF(L103=1,SUM($D$103:L103),0)</f>
        <v>0</v>
      </c>
      <c r="M102" s="325">
        <f>IF(M103=1,SUM($D$103:M103),0)</f>
        <v>0</v>
      </c>
      <c r="N102" s="325">
        <f>IF(N103=1,SUM($D$103:N103),0)</f>
        <v>0</v>
      </c>
      <c r="O102" s="325">
        <f>IF(O103=1,SUM($D$103:O103),0)</f>
        <v>0</v>
      </c>
      <c r="P102" s="326">
        <f>IF(P103=1,SUM($D$103:P103),0)</f>
        <v>0</v>
      </c>
      <c r="Q102" s="326">
        <f>IF(Q103=1,SUM($D$103:Q103),0)</f>
        <v>0</v>
      </c>
      <c r="R102" s="326">
        <f>IF(R103=1,SUM($D$103:R103),0)</f>
        <v>0</v>
      </c>
      <c r="S102" s="326">
        <f>IF(S103=1,SUM($D$103:S103),0)</f>
        <v>0</v>
      </c>
      <c r="T102" s="327">
        <f>IF(T103=1,SUM($D$103:T103),0)</f>
        <v>2</v>
      </c>
      <c r="U102" s="327">
        <f>IF(U103=1,SUM($D$103:U103),0)</f>
        <v>0</v>
      </c>
      <c r="V102" s="327">
        <f>IF(V103=1,SUM($D$103:V103),0)</f>
        <v>0</v>
      </c>
      <c r="W102" s="327">
        <f>IF(W103=1,SUM($D$103:W103),0)</f>
        <v>0</v>
      </c>
      <c r="X102" s="328">
        <f>IF(X103=1,SUM($D$103:X103),0)</f>
        <v>0</v>
      </c>
      <c r="Y102" s="328">
        <f>IF(Y103=1,SUM($D$103:Y103),0)</f>
        <v>0</v>
      </c>
      <c r="Z102" s="328">
        <f>IF(Z103=1,SUM($D$103:Z103),0)</f>
        <v>0</v>
      </c>
      <c r="AA102" s="328">
        <f>IF(AA103=1,SUM($D$103:AA103),0)</f>
        <v>0</v>
      </c>
      <c r="AB102" s="329">
        <f>IF(AB103=1,SUM($D$103:AB103),0)</f>
        <v>0</v>
      </c>
      <c r="AC102" s="329">
        <f>IF(AC103=1,SUM($D$103:AC103),0)</f>
        <v>0</v>
      </c>
      <c r="AD102" s="329">
        <f>IF(AD103=1,SUM($D$103:AD103),0)</f>
        <v>0</v>
      </c>
      <c r="AE102" s="329">
        <f>IF(AE103=1,SUM($D$103:AE103),0)</f>
        <v>0</v>
      </c>
      <c r="AF102" s="330">
        <f>IF(AF103=1,SUM($D$103:AF103),0)</f>
        <v>0</v>
      </c>
      <c r="AG102" s="330">
        <f>IF(AG103=1,SUM($D$103:AG103),0)</f>
        <v>0</v>
      </c>
      <c r="AH102" s="330">
        <f>IF(AH103=1,SUM($D$103:AH103),0)</f>
        <v>0</v>
      </c>
      <c r="AI102" s="330">
        <f>IF(AI103=1,SUM($D$103:AI103),0)</f>
        <v>0</v>
      </c>
      <c r="AJ102" s="331">
        <f>IF(AJ103=1,SUM($D$103:AJ103),0)</f>
        <v>0</v>
      </c>
      <c r="AK102" s="331">
        <f>IF(AK103=1,SUM($D$103:AK103),0)</f>
        <v>0</v>
      </c>
      <c r="AL102" s="331">
        <f>IF(AL103=1,SUM($D$103:AL103),0)</f>
        <v>0</v>
      </c>
      <c r="AM102" s="331">
        <f>IF(AM103=1,SUM($D$103:AM103),0)</f>
        <v>0</v>
      </c>
      <c r="AN102" s="1047"/>
      <c r="AO102" s="1139"/>
      <c r="AP102" s="1021"/>
      <c r="AQ102" s="333">
        <f t="array" ref="AQ102">IF(MIN(IF(Affectation_S1!$A$5:$AM$216=B104&amp;"1",COLUMN(Affectation_S1!$A$5:$AM$216)))&lt;&gt;0,MIN(IF(Affectation_S1!$A$5:$AM$216=B104&amp;"1",COLUMN(Affectation_S1!$A$5:$AM$216))),"")</f>
        <v>8</v>
      </c>
      <c r="AR102" s="333">
        <f t="array" ref="AR102">IF(MIN(IF(Affectation_S1!$A$5:$AM$216=B104&amp;"2",COLUMN(Affectation_S1!$A$5:$AM$216)))&lt;&gt;0,MIN(IF(Affectation_S1!$A$5:$AM$216=B104&amp;"2",COLUMN(Affectation_S1!$A$5:$AM$216))),"")</f>
        <v>20</v>
      </c>
      <c r="AS102" s="333" t="str">
        <f t="array" ref="AS102">IF(MIN(IF(Affectation_S1!$A$5:$AM$216=B104&amp;"3",COLUMN(Affectation_S1!$A$5:$AM$216)))&lt;&gt;0,MIN(IF(Affectation_S1!$A$5:$AM$216=B104&amp;"3",COLUMN(Affectation_S1!$A$5:$AM$216))),"")</f>
        <v/>
      </c>
      <c r="AT102" s="333" t="str">
        <f t="array" ref="AT102">IF(MIN(IF(Affectation_S1!$A$5:$AM$216=B104&amp;"4",COLUMN(Affectation_S1!$A$5:$AM$216)))&lt;&gt;0,MIN(IF(Affectation_S1!$A$5:$AM$216=B104&amp;"4",COLUMN(Affectation_S1!$A$5:$AM$216))),"")</f>
        <v/>
      </c>
      <c r="AU102" s="333" t="str">
        <f t="array" ref="AU102">IF(MIN(IF(Affectation_S1!$A$5:$AM$216=C104&amp;"5",COLUMN(Affectation_S1!$A$5:$AM$216)))&lt;&gt;0,MIN(IF(Affectation_S1!$A$5:$AM$216=C104&amp;"5",COLUMN(Affectation_S1!$A$5:$AM$216))),"")</f>
        <v/>
      </c>
      <c r="AV102" s="1018"/>
      <c r="AW102" s="1018"/>
      <c r="AX102" s="1018"/>
      <c r="AY102" s="1018"/>
      <c r="AZ102" s="1018"/>
      <c r="BX102" s="452" t="s">
        <v>318</v>
      </c>
    </row>
    <row r="103" spans="1:76" hidden="1">
      <c r="A103" s="1139"/>
      <c r="B103" s="1140"/>
      <c r="C103" s="1140">
        <v>99</v>
      </c>
      <c r="D103" s="323">
        <f>IF(D104&lt;&gt;"",1,0)</f>
        <v>0</v>
      </c>
      <c r="E103" s="323">
        <f>IF(E104&lt;&gt;"",1,0)</f>
        <v>0</v>
      </c>
      <c r="F103" s="323">
        <f t="shared" ref="F103:AM103" si="85">IF(F104&lt;&gt;"",1,0)</f>
        <v>0</v>
      </c>
      <c r="G103" s="323">
        <f t="shared" si="85"/>
        <v>0</v>
      </c>
      <c r="H103" s="324">
        <f t="shared" si="85"/>
        <v>1</v>
      </c>
      <c r="I103" s="324">
        <f t="shared" si="85"/>
        <v>0</v>
      </c>
      <c r="J103" s="324">
        <f t="shared" si="85"/>
        <v>0</v>
      </c>
      <c r="K103" s="324">
        <f t="shared" si="85"/>
        <v>0</v>
      </c>
      <c r="L103" s="325">
        <f t="shared" si="85"/>
        <v>0</v>
      </c>
      <c r="M103" s="325">
        <f t="shared" si="85"/>
        <v>0</v>
      </c>
      <c r="N103" s="325">
        <f t="shared" si="85"/>
        <v>0</v>
      </c>
      <c r="O103" s="325">
        <f t="shared" si="85"/>
        <v>0</v>
      </c>
      <c r="P103" s="326">
        <f t="shared" si="85"/>
        <v>0</v>
      </c>
      <c r="Q103" s="326">
        <f t="shared" si="85"/>
        <v>0</v>
      </c>
      <c r="R103" s="326">
        <f t="shared" si="85"/>
        <v>0</v>
      </c>
      <c r="S103" s="326">
        <f t="shared" si="85"/>
        <v>0</v>
      </c>
      <c r="T103" s="327">
        <f t="shared" si="85"/>
        <v>1</v>
      </c>
      <c r="U103" s="327">
        <f t="shared" si="85"/>
        <v>0</v>
      </c>
      <c r="V103" s="327">
        <f t="shared" si="85"/>
        <v>0</v>
      </c>
      <c r="W103" s="327">
        <f t="shared" si="85"/>
        <v>0</v>
      </c>
      <c r="X103" s="328">
        <f t="shared" si="85"/>
        <v>0</v>
      </c>
      <c r="Y103" s="328">
        <f t="shared" si="85"/>
        <v>0</v>
      </c>
      <c r="Z103" s="328">
        <f t="shared" si="85"/>
        <v>0</v>
      </c>
      <c r="AA103" s="328">
        <f t="shared" si="85"/>
        <v>0</v>
      </c>
      <c r="AB103" s="329">
        <f t="shared" si="85"/>
        <v>0</v>
      </c>
      <c r="AC103" s="329">
        <f t="shared" si="85"/>
        <v>0</v>
      </c>
      <c r="AD103" s="329">
        <f t="shared" si="85"/>
        <v>0</v>
      </c>
      <c r="AE103" s="329">
        <f t="shared" si="85"/>
        <v>0</v>
      </c>
      <c r="AF103" s="330">
        <f t="shared" si="85"/>
        <v>0</v>
      </c>
      <c r="AG103" s="330">
        <f t="shared" si="85"/>
        <v>0</v>
      </c>
      <c r="AH103" s="330">
        <f t="shared" si="85"/>
        <v>0</v>
      </c>
      <c r="AI103" s="330">
        <f t="shared" si="85"/>
        <v>0</v>
      </c>
      <c r="AJ103" s="331">
        <f t="shared" si="85"/>
        <v>0</v>
      </c>
      <c r="AK103" s="331">
        <f t="shared" si="85"/>
        <v>0</v>
      </c>
      <c r="AL103" s="331">
        <f t="shared" si="85"/>
        <v>0</v>
      </c>
      <c r="AM103" s="331">
        <f t="shared" si="85"/>
        <v>0</v>
      </c>
      <c r="AN103" s="1047"/>
      <c r="AO103" s="1139"/>
      <c r="AP103" s="1021"/>
      <c r="AQ103" s="333"/>
      <c r="AR103" s="333"/>
      <c r="AS103" s="333"/>
      <c r="AT103" s="1022"/>
      <c r="AU103" s="1022"/>
      <c r="AV103" s="1018"/>
      <c r="AW103" s="1018"/>
      <c r="AX103" s="1018"/>
      <c r="AY103" s="1018"/>
      <c r="AZ103" s="1018"/>
      <c r="BX103" s="452" t="s">
        <v>318</v>
      </c>
    </row>
    <row r="104" spans="1:76" ht="16.5" thickBot="1">
      <c r="A104" s="1141" t="s">
        <v>71</v>
      </c>
      <c r="B104" s="360" t="str">
        <f t="shared" ref="B104" si="86">C104&amp;"A"</f>
        <v>100A</v>
      </c>
      <c r="C104" s="360">
        <v>100</v>
      </c>
      <c r="D104" s="1024"/>
      <c r="E104" s="1024"/>
      <c r="F104" s="1024"/>
      <c r="G104" s="1024"/>
      <c r="H104" s="1025" t="s">
        <v>214</v>
      </c>
      <c r="I104" s="1025"/>
      <c r="J104" s="1025"/>
      <c r="K104" s="1025"/>
      <c r="L104" s="1026"/>
      <c r="M104" s="1026"/>
      <c r="N104" s="1026"/>
      <c r="O104" s="1026"/>
      <c r="P104" s="1027"/>
      <c r="Q104" s="1027"/>
      <c r="R104" s="1027"/>
      <c r="S104" s="1027"/>
      <c r="T104" s="1028" t="s">
        <v>343</v>
      </c>
      <c r="U104" s="1028"/>
      <c r="V104" s="1028"/>
      <c r="W104" s="1028"/>
      <c r="X104" s="1029"/>
      <c r="Y104" s="1029"/>
      <c r="Z104" s="1029"/>
      <c r="AA104" s="1029"/>
      <c r="AB104" s="1030"/>
      <c r="AC104" s="1030"/>
      <c r="AD104" s="1030"/>
      <c r="AE104" s="1030"/>
      <c r="AF104" s="1031"/>
      <c r="AG104" s="1031"/>
      <c r="AH104" s="1031"/>
      <c r="AI104" s="1031"/>
      <c r="AJ104" s="1032"/>
      <c r="AK104" s="1032"/>
      <c r="AL104" s="1032"/>
      <c r="AM104" s="1032"/>
      <c r="AN104" s="1047"/>
      <c r="AO104" s="1141" t="s">
        <v>71</v>
      </c>
      <c r="AP104" s="1033" t="s">
        <v>188</v>
      </c>
      <c r="AQ104" s="335" t="str">
        <f>IFERROR(INDEX(Tableau_Affectation_S1,AQ101,AQ102),"")</f>
        <v>Elasticité</v>
      </c>
      <c r="AR104" s="335" t="str">
        <f>IFERROR(INDEX(Tableau_Affectation_S1,AR101,AR102),"")</f>
        <v>Mécanique des milieux continus</v>
      </c>
      <c r="AS104" s="335" t="str">
        <f>IFERROR(INDEX(Tableau_Affectation_S1,AS101,AS102),"")</f>
        <v/>
      </c>
      <c r="AT104" s="336" t="str">
        <f>IFERROR(INDEX(Tableau_Affectation_S1,AT101,AT102),"")</f>
        <v/>
      </c>
      <c r="AU104" s="336" t="str">
        <f>IFERROR(INDEX(Tableau_Affectation_S1,AU101,AU102),"")</f>
        <v/>
      </c>
      <c r="AV104" s="1034" t="s">
        <v>189</v>
      </c>
      <c r="AW104" s="337" t="str">
        <f>Affectation_S2!AQ104</f>
        <v/>
      </c>
      <c r="AX104" s="337" t="str">
        <f>Affectation_S2!AR104</f>
        <v/>
      </c>
      <c r="AY104" s="337" t="str">
        <f>Affectation_S2!AS104</f>
        <v/>
      </c>
      <c r="AZ104" s="337" t="str">
        <f>Affectation_S2!AT104</f>
        <v/>
      </c>
      <c r="BX104" s="452" t="s">
        <v>318</v>
      </c>
    </row>
    <row r="105" spans="1:76" ht="18.75" hidden="1" customHeight="1">
      <c r="A105" s="1142"/>
      <c r="B105" s="1143"/>
      <c r="C105" s="1143">
        <v>101</v>
      </c>
      <c r="D105" s="313" t="str">
        <f>$B$108&amp;D106</f>
        <v>104A0</v>
      </c>
      <c r="E105" s="313" t="str">
        <f>$B$108&amp;E106</f>
        <v>104A0</v>
      </c>
      <c r="F105" s="313" t="str">
        <f t="shared" ref="F105:AM105" si="87">$B$108&amp;F106</f>
        <v>104A0</v>
      </c>
      <c r="G105" s="313" t="str">
        <f t="shared" si="87"/>
        <v>104A0</v>
      </c>
      <c r="H105" s="314" t="str">
        <f t="shared" si="87"/>
        <v>104A0</v>
      </c>
      <c r="I105" s="314" t="str">
        <f t="shared" si="87"/>
        <v>104A0</v>
      </c>
      <c r="J105" s="314" t="str">
        <f t="shared" si="87"/>
        <v>104A0</v>
      </c>
      <c r="K105" s="314" t="str">
        <f t="shared" si="87"/>
        <v>104A0</v>
      </c>
      <c r="L105" s="315" t="str">
        <f t="shared" si="87"/>
        <v>104A0</v>
      </c>
      <c r="M105" s="315" t="str">
        <f t="shared" si="87"/>
        <v>104A0</v>
      </c>
      <c r="N105" s="315" t="str">
        <f t="shared" si="87"/>
        <v>104A0</v>
      </c>
      <c r="O105" s="315" t="str">
        <f t="shared" si="87"/>
        <v>104A0</v>
      </c>
      <c r="P105" s="316" t="str">
        <f t="shared" si="87"/>
        <v>104A0</v>
      </c>
      <c r="Q105" s="316" t="str">
        <f t="shared" si="87"/>
        <v>104A0</v>
      </c>
      <c r="R105" s="316" t="str">
        <f t="shared" si="87"/>
        <v>104A0</v>
      </c>
      <c r="S105" s="316" t="str">
        <f t="shared" si="87"/>
        <v>104A0</v>
      </c>
      <c r="T105" s="317" t="str">
        <f t="shared" si="87"/>
        <v>104A0</v>
      </c>
      <c r="U105" s="317" t="str">
        <f t="shared" si="87"/>
        <v>104A0</v>
      </c>
      <c r="V105" s="317" t="str">
        <f t="shared" si="87"/>
        <v>104A0</v>
      </c>
      <c r="W105" s="317" t="str">
        <f t="shared" si="87"/>
        <v>104A0</v>
      </c>
      <c r="X105" s="318" t="str">
        <f t="shared" si="87"/>
        <v>104A0</v>
      </c>
      <c r="Y105" s="318" t="str">
        <f t="shared" si="87"/>
        <v>104A0</v>
      </c>
      <c r="Z105" s="318" t="str">
        <f t="shared" si="87"/>
        <v>104A0</v>
      </c>
      <c r="AA105" s="318" t="str">
        <f t="shared" si="87"/>
        <v>104A0</v>
      </c>
      <c r="AB105" s="319" t="str">
        <f t="shared" si="87"/>
        <v>104A0</v>
      </c>
      <c r="AC105" s="319" t="str">
        <f t="shared" si="87"/>
        <v>104A0</v>
      </c>
      <c r="AD105" s="319" t="str">
        <f t="shared" si="87"/>
        <v>104A0</v>
      </c>
      <c r="AE105" s="319" t="str">
        <f t="shared" si="87"/>
        <v>104A0</v>
      </c>
      <c r="AF105" s="320" t="str">
        <f t="shared" si="87"/>
        <v>104A0</v>
      </c>
      <c r="AG105" s="320" t="str">
        <f t="shared" si="87"/>
        <v>104A0</v>
      </c>
      <c r="AH105" s="320" t="str">
        <f t="shared" si="87"/>
        <v>104A0</v>
      </c>
      <c r="AI105" s="320" t="str">
        <f t="shared" si="87"/>
        <v>104A0</v>
      </c>
      <c r="AJ105" s="321" t="str">
        <f t="shared" si="87"/>
        <v>104A0</v>
      </c>
      <c r="AK105" s="321" t="str">
        <f t="shared" si="87"/>
        <v>104A0</v>
      </c>
      <c r="AL105" s="321" t="str">
        <f t="shared" si="87"/>
        <v>104A0</v>
      </c>
      <c r="AM105" s="321" t="str">
        <f t="shared" si="87"/>
        <v>104A0</v>
      </c>
      <c r="AN105" s="1047"/>
      <c r="AO105" s="1142"/>
      <c r="AP105" s="1017"/>
      <c r="AQ105" s="345">
        <f t="shared" ref="AQ105:AT105" si="88">AQ101+4</f>
        <v>104</v>
      </c>
      <c r="AR105" s="345">
        <f t="shared" si="88"/>
        <v>104</v>
      </c>
      <c r="AS105" s="345">
        <f t="shared" si="88"/>
        <v>104</v>
      </c>
      <c r="AT105" s="345">
        <f t="shared" si="88"/>
        <v>104</v>
      </c>
      <c r="AU105" s="333">
        <v>104</v>
      </c>
      <c r="AV105" s="1018"/>
      <c r="AW105" s="1018"/>
      <c r="AX105" s="1018"/>
      <c r="AY105" s="1018"/>
      <c r="AZ105" s="1018"/>
      <c r="BX105" s="452" t="s">
        <v>318</v>
      </c>
    </row>
    <row r="106" spans="1:76" hidden="1">
      <c r="A106" s="1144"/>
      <c r="B106" s="1145"/>
      <c r="C106" s="1145">
        <v>102</v>
      </c>
      <c r="D106" s="323">
        <f>D107</f>
        <v>0</v>
      </c>
      <c r="E106" s="323">
        <f>IF(E107=1,SUM($D$107:E107),0)</f>
        <v>0</v>
      </c>
      <c r="F106" s="323">
        <f>IF(F107=1,SUM($D$107:F107),0)</f>
        <v>0</v>
      </c>
      <c r="G106" s="323">
        <f>IF(G107=1,SUM($D$107:G107),0)</f>
        <v>0</v>
      </c>
      <c r="H106" s="324">
        <f>IF(H107=1,SUM($D$107:H107),0)</f>
        <v>0</v>
      </c>
      <c r="I106" s="324">
        <f>IF(I107=1,SUM($D$107:I107),0)</f>
        <v>0</v>
      </c>
      <c r="J106" s="324">
        <f>IF(J107=1,SUM($D$107:J107),0)</f>
        <v>0</v>
      </c>
      <c r="K106" s="324">
        <f>IF(K107=1,SUM($D$107:K107),0)</f>
        <v>0</v>
      </c>
      <c r="L106" s="325">
        <f>IF(L107=1,SUM($D$107:L107),0)</f>
        <v>0</v>
      </c>
      <c r="M106" s="325">
        <f>IF(M107=1,SUM($D$107:M107),0)</f>
        <v>0</v>
      </c>
      <c r="N106" s="325">
        <f>IF(N107=1,SUM($D$107:N107),0)</f>
        <v>0</v>
      </c>
      <c r="O106" s="325">
        <f>IF(O107=1,SUM($D$107:O107),0)</f>
        <v>0</v>
      </c>
      <c r="P106" s="326">
        <f>IF(P107=1,SUM($D$107:P107),0)</f>
        <v>0</v>
      </c>
      <c r="Q106" s="326">
        <f>IF(Q107=1,SUM($D$107:Q107),0)</f>
        <v>0</v>
      </c>
      <c r="R106" s="326">
        <f>IF(R107=1,SUM($D$107:R107),0)</f>
        <v>0</v>
      </c>
      <c r="S106" s="326">
        <f>IF(S107=1,SUM($D$107:S107),0)</f>
        <v>0</v>
      </c>
      <c r="T106" s="327">
        <f>IF(T107=1,SUM($D$107:T107),0)</f>
        <v>0</v>
      </c>
      <c r="U106" s="327">
        <f>IF(U107=1,SUM($D$107:U107),0)</f>
        <v>0</v>
      </c>
      <c r="V106" s="327">
        <f>IF(V107=1,SUM($D$107:V107),0)</f>
        <v>0</v>
      </c>
      <c r="W106" s="327">
        <f>IF(W107=1,SUM($D$107:W107),0)</f>
        <v>0</v>
      </c>
      <c r="X106" s="328">
        <f>IF(X107=1,SUM($D$107:X107),0)</f>
        <v>0</v>
      </c>
      <c r="Y106" s="328">
        <f>IF(Y107=1,SUM($D$107:Y107),0)</f>
        <v>0</v>
      </c>
      <c r="Z106" s="328">
        <f>IF(Z107=1,SUM($D$107:Z107),0)</f>
        <v>0</v>
      </c>
      <c r="AA106" s="328">
        <f>IF(AA107=1,SUM($D$107:AA107),0)</f>
        <v>0</v>
      </c>
      <c r="AB106" s="329">
        <f>IF(AB107=1,SUM($D$107:AB107),0)</f>
        <v>0</v>
      </c>
      <c r="AC106" s="329">
        <f>IF(AC107=1,SUM($D$107:AC107),0)</f>
        <v>0</v>
      </c>
      <c r="AD106" s="329">
        <f>IF(AD107=1,SUM($D$107:AD107),0)</f>
        <v>0</v>
      </c>
      <c r="AE106" s="329">
        <f>IF(AE107=1,SUM($D$107:AE107),0)</f>
        <v>0</v>
      </c>
      <c r="AF106" s="330">
        <f>IF(AF107=1,SUM($D$107:AF107),0)</f>
        <v>0</v>
      </c>
      <c r="AG106" s="330">
        <f>IF(AG107=1,SUM($D$107:AG107),0)</f>
        <v>0</v>
      </c>
      <c r="AH106" s="330">
        <f>IF(AH107=1,SUM($D$107:AH107),0)</f>
        <v>0</v>
      </c>
      <c r="AI106" s="330">
        <f>IF(AI107=1,SUM($D$107:AI107),0)</f>
        <v>0</v>
      </c>
      <c r="AJ106" s="331">
        <f>IF(AJ107=1,SUM($D$107:AJ107),0)</f>
        <v>0</v>
      </c>
      <c r="AK106" s="331">
        <f>IF(AK107=1,SUM($D$107:AK107),0)</f>
        <v>0</v>
      </c>
      <c r="AL106" s="331">
        <f>IF(AL107=1,SUM($D$107:AL107),0)</f>
        <v>0</v>
      </c>
      <c r="AM106" s="331">
        <f>IF(AM107=1,SUM($D$107:AM107),0)</f>
        <v>0</v>
      </c>
      <c r="AN106" s="1047"/>
      <c r="AO106" s="1144"/>
      <c r="AP106" s="1021"/>
      <c r="AQ106" s="333" t="str">
        <f t="array" ref="AQ106">IF(MIN(IF(Affectation_S1!$A$5:$AM$216=B108&amp;"1",COLUMN(Affectation_S1!$A$5:$AM$216)))&lt;&gt;0,MIN(IF(Affectation_S1!$A$5:$AM$216=B108&amp;"1",COLUMN(Affectation_S1!$A$5:$AM$216))),"")</f>
        <v/>
      </c>
      <c r="AR106" s="333" t="str">
        <f t="array" ref="AR106">IF(MIN(IF(Affectation_S1!$A$5:$AM$216=B108&amp;"2",COLUMN(Affectation_S1!$A$5:$AM$216)))&lt;&gt;0,MIN(IF(Affectation_S1!$A$5:$AM$216=B108&amp;"2",COLUMN(Affectation_S1!$A$5:$AM$216))),"")</f>
        <v/>
      </c>
      <c r="AS106" s="333" t="str">
        <f t="array" ref="AS106">IF(MIN(IF(Affectation_S1!$A$5:$AM$216=B108&amp;"3",COLUMN(Affectation_S1!$A$5:$AM$216)))&lt;&gt;0,MIN(IF(Affectation_S1!$A$5:$AM$216=B108&amp;"3",COLUMN(Affectation_S1!$A$5:$AM$216))),"")</f>
        <v/>
      </c>
      <c r="AT106" s="333" t="str">
        <f t="array" ref="AT106">IF(MIN(IF(Affectation_S1!$A$5:$AM$216=B108&amp;"4",COLUMN(Affectation_S1!$A$5:$AM$216)))&lt;&gt;0,MIN(IF(Affectation_S1!$A$5:$AM$216=B108&amp;"4",COLUMN(Affectation_S1!$A$5:$AM$216))),"")</f>
        <v/>
      </c>
      <c r="AU106" s="333" t="str">
        <f t="array" ref="AU106">IF(MIN(IF(Affectation_S1!$A$5:$AM$216=C108&amp;"5",COLUMN(Affectation_S1!$A$5:$AM$216)))&lt;&gt;0,MIN(IF(Affectation_S1!$A$5:$AM$216=C108&amp;"5",COLUMN(Affectation_S1!$A$5:$AM$216))),"")</f>
        <v/>
      </c>
      <c r="AV106" s="1018"/>
      <c r="AW106" s="1018"/>
      <c r="AX106" s="1018"/>
      <c r="AY106" s="1018"/>
      <c r="AZ106" s="1018"/>
      <c r="BX106" s="452" t="s">
        <v>318</v>
      </c>
    </row>
    <row r="107" spans="1:76" hidden="1">
      <c r="A107" s="1144"/>
      <c r="B107" s="1145"/>
      <c r="C107" s="1145">
        <v>103</v>
      </c>
      <c r="D107" s="323">
        <f>IF(D108&lt;&gt;"",1,0)</f>
        <v>0</v>
      </c>
      <c r="E107" s="323">
        <f>IF(E108&lt;&gt;"",1,0)</f>
        <v>0</v>
      </c>
      <c r="F107" s="323">
        <f t="shared" ref="F107:AM107" si="89">IF(F108&lt;&gt;"",1,0)</f>
        <v>0</v>
      </c>
      <c r="G107" s="323">
        <f t="shared" si="89"/>
        <v>0</v>
      </c>
      <c r="H107" s="324">
        <f t="shared" si="89"/>
        <v>0</v>
      </c>
      <c r="I107" s="324">
        <f t="shared" si="89"/>
        <v>0</v>
      </c>
      <c r="J107" s="324">
        <f t="shared" si="89"/>
        <v>0</v>
      </c>
      <c r="K107" s="324">
        <f t="shared" si="89"/>
        <v>0</v>
      </c>
      <c r="L107" s="325">
        <f t="shared" si="89"/>
        <v>0</v>
      </c>
      <c r="M107" s="325">
        <f t="shared" si="89"/>
        <v>0</v>
      </c>
      <c r="N107" s="325">
        <f t="shared" si="89"/>
        <v>0</v>
      </c>
      <c r="O107" s="325">
        <f t="shared" si="89"/>
        <v>0</v>
      </c>
      <c r="P107" s="326">
        <f t="shared" si="89"/>
        <v>0</v>
      </c>
      <c r="Q107" s="326">
        <f t="shared" si="89"/>
        <v>0</v>
      </c>
      <c r="R107" s="326">
        <f t="shared" si="89"/>
        <v>0</v>
      </c>
      <c r="S107" s="326">
        <f t="shared" si="89"/>
        <v>0</v>
      </c>
      <c r="T107" s="327">
        <f t="shared" si="89"/>
        <v>0</v>
      </c>
      <c r="U107" s="327">
        <f t="shared" si="89"/>
        <v>0</v>
      </c>
      <c r="V107" s="327">
        <f t="shared" si="89"/>
        <v>0</v>
      </c>
      <c r="W107" s="327">
        <f t="shared" si="89"/>
        <v>0</v>
      </c>
      <c r="X107" s="328">
        <f t="shared" si="89"/>
        <v>0</v>
      </c>
      <c r="Y107" s="328">
        <f t="shared" si="89"/>
        <v>0</v>
      </c>
      <c r="Z107" s="328">
        <f t="shared" si="89"/>
        <v>0</v>
      </c>
      <c r="AA107" s="328">
        <f t="shared" si="89"/>
        <v>0</v>
      </c>
      <c r="AB107" s="329">
        <f t="shared" si="89"/>
        <v>0</v>
      </c>
      <c r="AC107" s="329">
        <f t="shared" si="89"/>
        <v>0</v>
      </c>
      <c r="AD107" s="329">
        <f t="shared" si="89"/>
        <v>0</v>
      </c>
      <c r="AE107" s="329">
        <f t="shared" si="89"/>
        <v>0</v>
      </c>
      <c r="AF107" s="330">
        <f t="shared" si="89"/>
        <v>0</v>
      </c>
      <c r="AG107" s="330">
        <f t="shared" si="89"/>
        <v>0</v>
      </c>
      <c r="AH107" s="330">
        <f t="shared" si="89"/>
        <v>0</v>
      </c>
      <c r="AI107" s="330">
        <f t="shared" si="89"/>
        <v>0</v>
      </c>
      <c r="AJ107" s="331">
        <f t="shared" si="89"/>
        <v>0</v>
      </c>
      <c r="AK107" s="331">
        <f t="shared" si="89"/>
        <v>0</v>
      </c>
      <c r="AL107" s="331">
        <f t="shared" si="89"/>
        <v>0</v>
      </c>
      <c r="AM107" s="331">
        <f t="shared" si="89"/>
        <v>0</v>
      </c>
      <c r="AN107" s="1047"/>
      <c r="AO107" s="1144"/>
      <c r="AP107" s="1021"/>
      <c r="AQ107" s="333"/>
      <c r="AR107" s="333"/>
      <c r="AS107" s="333"/>
      <c r="AT107" s="1022"/>
      <c r="AU107" s="333"/>
      <c r="AV107" s="1018"/>
      <c r="AW107" s="1018"/>
      <c r="AX107" s="1018"/>
      <c r="AY107" s="1018"/>
      <c r="AZ107" s="1018"/>
      <c r="BX107" s="452" t="s">
        <v>318</v>
      </c>
    </row>
    <row r="108" spans="1:76" ht="16.5" thickBot="1">
      <c r="A108" s="1146" t="s">
        <v>47</v>
      </c>
      <c r="B108" s="361" t="str">
        <f t="shared" ref="B108" si="90">C108&amp;"A"</f>
        <v>104A</v>
      </c>
      <c r="C108" s="361">
        <v>104</v>
      </c>
      <c r="D108" s="1024"/>
      <c r="E108" s="1024"/>
      <c r="F108" s="1024"/>
      <c r="G108" s="1024"/>
      <c r="H108" s="1025"/>
      <c r="I108" s="1025"/>
      <c r="J108" s="1025"/>
      <c r="K108" s="1025"/>
      <c r="L108" s="1026"/>
      <c r="M108" s="1026"/>
      <c r="N108" s="1026"/>
      <c r="O108" s="1026"/>
      <c r="P108" s="1027"/>
      <c r="Q108" s="1027"/>
      <c r="R108" s="1027"/>
      <c r="S108" s="1027"/>
      <c r="T108" s="1028"/>
      <c r="U108" s="1028"/>
      <c r="V108" s="1028"/>
      <c r="W108" s="1028"/>
      <c r="X108" s="1029"/>
      <c r="Y108" s="1029"/>
      <c r="Z108" s="1029"/>
      <c r="AA108" s="1029"/>
      <c r="AB108" s="1030"/>
      <c r="AC108" s="1030"/>
      <c r="AD108" s="1030"/>
      <c r="AE108" s="1030"/>
      <c r="AF108" s="1031"/>
      <c r="AG108" s="1031"/>
      <c r="AH108" s="1031"/>
      <c r="AI108" s="1031"/>
      <c r="AJ108" s="1032"/>
      <c r="AK108" s="1032"/>
      <c r="AL108" s="1032"/>
      <c r="AM108" s="1032"/>
      <c r="AN108" s="1047"/>
      <c r="AO108" s="1146" t="s">
        <v>47</v>
      </c>
      <c r="AP108" s="1033" t="s">
        <v>188</v>
      </c>
      <c r="AQ108" s="335" t="str">
        <f>IFERROR(INDEX(Tableau_Affectation_S1,AQ105,AQ106),"")</f>
        <v/>
      </c>
      <c r="AR108" s="335" t="str">
        <f>IFERROR(INDEX(Tableau_Affectation_S1,AR105,AR106),"")</f>
        <v/>
      </c>
      <c r="AS108" s="335" t="str">
        <f>IFERROR(INDEX(Tableau_Affectation_S1,AS105,AS106),"")</f>
        <v/>
      </c>
      <c r="AT108" s="336" t="str">
        <f>IFERROR(INDEX(Tableau_Affectation_S1,AT105,AT106),"")</f>
        <v/>
      </c>
      <c r="AU108" s="336" t="str">
        <f>IFERROR(INDEX(Tableau_Affectation_S1,AU105,AU106),"")</f>
        <v/>
      </c>
      <c r="AV108" s="1034" t="s">
        <v>189</v>
      </c>
      <c r="AW108" s="337" t="str">
        <f>Affectation_S2!AQ108</f>
        <v/>
      </c>
      <c r="AX108" s="337" t="str">
        <f>Affectation_S2!AR108</f>
        <v/>
      </c>
      <c r="AY108" s="337" t="str">
        <f>Affectation_S2!AS108</f>
        <v/>
      </c>
      <c r="AZ108" s="337" t="str">
        <f>Affectation_S2!AT108</f>
        <v/>
      </c>
      <c r="BX108" s="452" t="s">
        <v>318</v>
      </c>
    </row>
    <row r="109" spans="1:76" hidden="1">
      <c r="A109" s="1147"/>
      <c r="B109" s="1148"/>
      <c r="C109" s="1148">
        <v>105</v>
      </c>
      <c r="D109" s="313" t="str">
        <f>$B$112&amp;D110</f>
        <v>108A0</v>
      </c>
      <c r="E109" s="313" t="str">
        <f>$B$112&amp;E110</f>
        <v>108A0</v>
      </c>
      <c r="F109" s="313" t="str">
        <f t="shared" ref="F109:AM109" si="91">$B$112&amp;F110</f>
        <v>108A0</v>
      </c>
      <c r="G109" s="313" t="str">
        <f t="shared" si="91"/>
        <v>108A0</v>
      </c>
      <c r="H109" s="314" t="str">
        <f t="shared" si="91"/>
        <v>108A0</v>
      </c>
      <c r="I109" s="314" t="str">
        <f t="shared" si="91"/>
        <v>108A0</v>
      </c>
      <c r="J109" s="314" t="str">
        <f t="shared" si="91"/>
        <v>108A0</v>
      </c>
      <c r="K109" s="314" t="str">
        <f t="shared" si="91"/>
        <v>108A0</v>
      </c>
      <c r="L109" s="315" t="str">
        <f t="shared" si="91"/>
        <v>108A0</v>
      </c>
      <c r="M109" s="315" t="str">
        <f t="shared" si="91"/>
        <v>108A0</v>
      </c>
      <c r="N109" s="315" t="str">
        <f t="shared" si="91"/>
        <v>108A0</v>
      </c>
      <c r="O109" s="315" t="str">
        <f t="shared" si="91"/>
        <v>108A0</v>
      </c>
      <c r="P109" s="316" t="str">
        <f t="shared" si="91"/>
        <v>108A0</v>
      </c>
      <c r="Q109" s="316" t="str">
        <f t="shared" si="91"/>
        <v>108A0</v>
      </c>
      <c r="R109" s="316" t="str">
        <f t="shared" si="91"/>
        <v>108A0</v>
      </c>
      <c r="S109" s="316" t="str">
        <f t="shared" si="91"/>
        <v>108A0</v>
      </c>
      <c r="T109" s="317" t="str">
        <f t="shared" si="91"/>
        <v>108A0</v>
      </c>
      <c r="U109" s="317" t="str">
        <f t="shared" si="91"/>
        <v>108A0</v>
      </c>
      <c r="V109" s="317" t="str">
        <f t="shared" si="91"/>
        <v>108A0</v>
      </c>
      <c r="W109" s="317" t="str">
        <f t="shared" si="91"/>
        <v>108A0</v>
      </c>
      <c r="X109" s="318" t="str">
        <f t="shared" si="91"/>
        <v>108A0</v>
      </c>
      <c r="Y109" s="318" t="str">
        <f t="shared" si="91"/>
        <v>108A0</v>
      </c>
      <c r="Z109" s="318" t="str">
        <f t="shared" si="91"/>
        <v>108A0</v>
      </c>
      <c r="AA109" s="318" t="str">
        <f t="shared" si="91"/>
        <v>108A0</v>
      </c>
      <c r="AB109" s="319" t="str">
        <f t="shared" si="91"/>
        <v>108A0</v>
      </c>
      <c r="AC109" s="319" t="str">
        <f t="shared" si="91"/>
        <v>108A0</v>
      </c>
      <c r="AD109" s="319" t="str">
        <f t="shared" si="91"/>
        <v>108A0</v>
      </c>
      <c r="AE109" s="319" t="str">
        <f t="shared" si="91"/>
        <v>108A0</v>
      </c>
      <c r="AF109" s="320" t="str">
        <f t="shared" si="91"/>
        <v>108A0</v>
      </c>
      <c r="AG109" s="320" t="str">
        <f t="shared" si="91"/>
        <v>108A0</v>
      </c>
      <c r="AH109" s="320" t="str">
        <f t="shared" si="91"/>
        <v>108A0</v>
      </c>
      <c r="AI109" s="320" t="str">
        <f t="shared" si="91"/>
        <v>108A0</v>
      </c>
      <c r="AJ109" s="321" t="str">
        <f t="shared" si="91"/>
        <v>108A0</v>
      </c>
      <c r="AK109" s="321" t="str">
        <f t="shared" si="91"/>
        <v>108A0</v>
      </c>
      <c r="AL109" s="321" t="str">
        <f t="shared" si="91"/>
        <v>108A0</v>
      </c>
      <c r="AM109" s="321" t="str">
        <f t="shared" si="91"/>
        <v>108A0</v>
      </c>
      <c r="AN109" s="1047"/>
      <c r="AO109" s="1147"/>
      <c r="AP109" s="1017"/>
      <c r="AQ109" s="345">
        <f t="shared" ref="AQ109:AT109" si="92">AQ105+4</f>
        <v>108</v>
      </c>
      <c r="AR109" s="345">
        <f t="shared" si="92"/>
        <v>108</v>
      </c>
      <c r="AS109" s="345">
        <f t="shared" si="92"/>
        <v>108</v>
      </c>
      <c r="AT109" s="345">
        <f t="shared" si="92"/>
        <v>108</v>
      </c>
      <c r="AU109" s="345">
        <v>108</v>
      </c>
      <c r="AV109" s="1018"/>
      <c r="AW109" s="1018"/>
      <c r="AX109" s="1018"/>
      <c r="AY109" s="1018"/>
      <c r="AZ109" s="1018"/>
      <c r="BX109" s="452" t="s">
        <v>318</v>
      </c>
    </row>
    <row r="110" spans="1:76" hidden="1">
      <c r="A110" s="1149"/>
      <c r="B110" s="1150"/>
      <c r="C110" s="1150">
        <v>106</v>
      </c>
      <c r="D110" s="323">
        <f>D111</f>
        <v>0</v>
      </c>
      <c r="E110" s="323">
        <f>IF(E111=1,SUM($D$111:E111),0)</f>
        <v>0</v>
      </c>
      <c r="F110" s="323">
        <f>IF(F111=1,SUM($D$111:F111),0)</f>
        <v>0</v>
      </c>
      <c r="G110" s="323">
        <f>IF(G111=1,SUM($D$111:G111),0)</f>
        <v>0</v>
      </c>
      <c r="H110" s="324">
        <f>IF(H111=1,SUM($D$111:H111),0)</f>
        <v>0</v>
      </c>
      <c r="I110" s="324">
        <f>IF(I111=1,SUM($D$111:I111),0)</f>
        <v>0</v>
      </c>
      <c r="J110" s="324">
        <f>IF(J111=1,SUM($D$111:J111),0)</f>
        <v>0</v>
      </c>
      <c r="K110" s="324">
        <f>IF(K111=1,SUM($D$111:K111),0)</f>
        <v>0</v>
      </c>
      <c r="L110" s="325">
        <f>IF(L111=1,SUM($D$111:L111),0)</f>
        <v>0</v>
      </c>
      <c r="M110" s="325">
        <f>IF(M111=1,SUM($D$111:M111),0)</f>
        <v>0</v>
      </c>
      <c r="N110" s="325">
        <f>IF(N111=1,SUM($D$111:N111),0)</f>
        <v>0</v>
      </c>
      <c r="O110" s="325">
        <f>IF(O111=1,SUM($D$111:O111),0)</f>
        <v>0</v>
      </c>
      <c r="P110" s="326">
        <f>IF(P111=1,SUM($D$111:P111),0)</f>
        <v>0</v>
      </c>
      <c r="Q110" s="326">
        <f>IF(Q111=1,SUM($D$111:Q111),0)</f>
        <v>0</v>
      </c>
      <c r="R110" s="326">
        <f>IF(R111=1,SUM($D$111:R111),0)</f>
        <v>0</v>
      </c>
      <c r="S110" s="326">
        <f>IF(S111=1,SUM($D$111:S111),0)</f>
        <v>0</v>
      </c>
      <c r="T110" s="327">
        <f>IF(T111=1,SUM($D$111:T111),0)</f>
        <v>0</v>
      </c>
      <c r="U110" s="327">
        <f>IF(U111=1,SUM($D$111:U111),0)</f>
        <v>0</v>
      </c>
      <c r="V110" s="327">
        <f>IF(V111=1,SUM($D$111:V111),0)</f>
        <v>0</v>
      </c>
      <c r="W110" s="327">
        <f>IF(W111=1,SUM($D$111:W111),0)</f>
        <v>0</v>
      </c>
      <c r="X110" s="328">
        <f>IF(X111=1,SUM($D$111:X111),0)</f>
        <v>0</v>
      </c>
      <c r="Y110" s="328">
        <f>IF(Y111=1,SUM($D$111:Y111),0)</f>
        <v>0</v>
      </c>
      <c r="Z110" s="328">
        <f>IF(Z111=1,SUM($D$111:Z111),0)</f>
        <v>0</v>
      </c>
      <c r="AA110" s="328">
        <f>IF(AA111=1,SUM($D$111:AA111),0)</f>
        <v>0</v>
      </c>
      <c r="AB110" s="329">
        <f>IF(AB111=1,SUM($D$111:AB111),0)</f>
        <v>0</v>
      </c>
      <c r="AC110" s="329">
        <f>IF(AC111=1,SUM($D$111:AC111),0)</f>
        <v>0</v>
      </c>
      <c r="AD110" s="329">
        <f>IF(AD111=1,SUM($D$111:AD111),0)</f>
        <v>0</v>
      </c>
      <c r="AE110" s="329">
        <f>IF(AE111=1,SUM($D$111:AE111),0)</f>
        <v>0</v>
      </c>
      <c r="AF110" s="330">
        <f>IF(AF111=1,SUM($D$111:AF111),0)</f>
        <v>0</v>
      </c>
      <c r="AG110" s="330">
        <f>IF(AG111=1,SUM($D$111:AG111),0)</f>
        <v>0</v>
      </c>
      <c r="AH110" s="330">
        <f>IF(AH111=1,SUM($D$111:AH111),0)</f>
        <v>0</v>
      </c>
      <c r="AI110" s="330">
        <f>IF(AI111=1,SUM($D$111:AI111),0)</f>
        <v>0</v>
      </c>
      <c r="AJ110" s="331">
        <f>IF(AJ111=1,SUM($D$111:AJ111),0)</f>
        <v>0</v>
      </c>
      <c r="AK110" s="331">
        <f>IF(AK111=1,SUM($D$111:AK111),0)</f>
        <v>0</v>
      </c>
      <c r="AL110" s="331">
        <f>IF(AL111=1,SUM($D$111:AL111),0)</f>
        <v>0</v>
      </c>
      <c r="AM110" s="331">
        <f>IF(AM111=1,SUM($D$111:AM111),0)</f>
        <v>0</v>
      </c>
      <c r="AN110" s="1047"/>
      <c r="AO110" s="1149"/>
      <c r="AP110" s="1021"/>
      <c r="AQ110" s="333" t="str">
        <f t="array" ref="AQ110">IF(MIN(IF(Affectation_S1!$A$5:$AM$216=B112&amp;"1",COLUMN(Affectation_S1!$A$5:$AM$216)))&lt;&gt;0,MIN(IF(Affectation_S1!$A$5:$AM$216=B112&amp;"1",COLUMN(Affectation_S1!$A$5:$AM$216))),"")</f>
        <v/>
      </c>
      <c r="AR110" s="333" t="str">
        <f t="array" ref="AR110">IF(MIN(IF(Affectation_S1!$A$5:$AM$216=B112&amp;"2",COLUMN(Affectation_S1!$A$5:$AM$216)))&lt;&gt;0,MIN(IF(Affectation_S1!$A$5:$AM$216=B112&amp;"2",COLUMN(Affectation_S1!$A$5:$AM$216))),"")</f>
        <v/>
      </c>
      <c r="AS110" s="333" t="str">
        <f t="array" ref="AS110">IF(MIN(IF(Affectation_S1!$A$5:$AM$216=B112&amp;"3",COLUMN(Affectation_S1!$A$5:$AM$216)))&lt;&gt;0,MIN(IF(Affectation_S1!$A$5:$AM$216=B112&amp;"3",COLUMN(Affectation_S1!$A$5:$AM$216))),"")</f>
        <v/>
      </c>
      <c r="AT110" s="333" t="str">
        <f t="array" ref="AT110">IF(MIN(IF(Affectation_S1!$A$5:$AM$216=B112&amp;"4",COLUMN(Affectation_S1!$A$5:$AM$216)))&lt;&gt;0,MIN(IF(Affectation_S1!$A$5:$AM$216=B112&amp;"4",COLUMN(Affectation_S1!$A$5:$AM$216))),"")</f>
        <v/>
      </c>
      <c r="AU110" s="333" t="str">
        <f t="array" ref="AU110">IF(MIN(IF(Affectation_S1!$A$5:$AM$216=C112&amp;"5",COLUMN(Affectation_S1!$A$5:$AM$216)))&lt;&gt;0,MIN(IF(Affectation_S1!$A$5:$AM$216=C112&amp;"5",COLUMN(Affectation_S1!$A$5:$AM$216))),"")</f>
        <v/>
      </c>
      <c r="AV110" s="1018"/>
      <c r="AW110" s="1018"/>
      <c r="AX110" s="1018"/>
      <c r="AY110" s="1018"/>
      <c r="AZ110" s="1018"/>
      <c r="BX110" s="452" t="s">
        <v>318</v>
      </c>
    </row>
    <row r="111" spans="1:76" hidden="1">
      <c r="A111" s="1149"/>
      <c r="B111" s="1150"/>
      <c r="C111" s="1150">
        <v>107</v>
      </c>
      <c r="D111" s="323">
        <f>IF(D112&lt;&gt;"",1,0)</f>
        <v>0</v>
      </c>
      <c r="E111" s="323">
        <f>IF(E112&lt;&gt;"",1,0)</f>
        <v>0</v>
      </c>
      <c r="F111" s="323">
        <f t="shared" ref="F111:AM111" si="93">IF(F112&lt;&gt;"",1,0)</f>
        <v>0</v>
      </c>
      <c r="G111" s="323">
        <f t="shared" si="93"/>
        <v>0</v>
      </c>
      <c r="H111" s="324">
        <f t="shared" si="93"/>
        <v>0</v>
      </c>
      <c r="I111" s="324">
        <f t="shared" si="93"/>
        <v>0</v>
      </c>
      <c r="J111" s="324">
        <f t="shared" si="93"/>
        <v>0</v>
      </c>
      <c r="K111" s="324">
        <f t="shared" si="93"/>
        <v>0</v>
      </c>
      <c r="L111" s="325">
        <f t="shared" si="93"/>
        <v>0</v>
      </c>
      <c r="M111" s="325">
        <f t="shared" si="93"/>
        <v>0</v>
      </c>
      <c r="N111" s="325">
        <f t="shared" si="93"/>
        <v>0</v>
      </c>
      <c r="O111" s="325">
        <f t="shared" si="93"/>
        <v>0</v>
      </c>
      <c r="P111" s="326">
        <f t="shared" si="93"/>
        <v>0</v>
      </c>
      <c r="Q111" s="326">
        <f t="shared" si="93"/>
        <v>0</v>
      </c>
      <c r="R111" s="326">
        <f t="shared" si="93"/>
        <v>0</v>
      </c>
      <c r="S111" s="326">
        <f t="shared" si="93"/>
        <v>0</v>
      </c>
      <c r="T111" s="327">
        <f t="shared" si="93"/>
        <v>0</v>
      </c>
      <c r="U111" s="327">
        <f t="shared" si="93"/>
        <v>0</v>
      </c>
      <c r="V111" s="327">
        <f t="shared" si="93"/>
        <v>0</v>
      </c>
      <c r="W111" s="327">
        <f t="shared" si="93"/>
        <v>0</v>
      </c>
      <c r="X111" s="328">
        <f t="shared" si="93"/>
        <v>0</v>
      </c>
      <c r="Y111" s="328">
        <f t="shared" si="93"/>
        <v>0</v>
      </c>
      <c r="Z111" s="328">
        <f t="shared" si="93"/>
        <v>0</v>
      </c>
      <c r="AA111" s="328">
        <f t="shared" si="93"/>
        <v>0</v>
      </c>
      <c r="AB111" s="329">
        <f t="shared" si="93"/>
        <v>0</v>
      </c>
      <c r="AC111" s="329">
        <f t="shared" si="93"/>
        <v>0</v>
      </c>
      <c r="AD111" s="329">
        <f t="shared" si="93"/>
        <v>0</v>
      </c>
      <c r="AE111" s="329">
        <f t="shared" si="93"/>
        <v>0</v>
      </c>
      <c r="AF111" s="330">
        <f t="shared" si="93"/>
        <v>0</v>
      </c>
      <c r="AG111" s="330">
        <f t="shared" si="93"/>
        <v>0</v>
      </c>
      <c r="AH111" s="330">
        <f t="shared" si="93"/>
        <v>0</v>
      </c>
      <c r="AI111" s="330">
        <f t="shared" si="93"/>
        <v>0</v>
      </c>
      <c r="AJ111" s="331">
        <f t="shared" si="93"/>
        <v>0</v>
      </c>
      <c r="AK111" s="331">
        <f t="shared" si="93"/>
        <v>0</v>
      </c>
      <c r="AL111" s="331">
        <f t="shared" si="93"/>
        <v>0</v>
      </c>
      <c r="AM111" s="331">
        <f t="shared" si="93"/>
        <v>0</v>
      </c>
      <c r="AN111" s="1047"/>
      <c r="AO111" s="1149"/>
      <c r="AP111" s="1021"/>
      <c r="AQ111" s="333"/>
      <c r="AR111" s="333"/>
      <c r="AS111" s="333"/>
      <c r="AT111" s="1022"/>
      <c r="AU111" s="1022"/>
      <c r="AV111" s="1018"/>
      <c r="AW111" s="1018"/>
      <c r="AX111" s="1018"/>
      <c r="AY111" s="1018"/>
      <c r="AZ111" s="1018"/>
      <c r="BX111" s="452" t="s">
        <v>318</v>
      </c>
    </row>
    <row r="112" spans="1:76" ht="16.5" thickBot="1">
      <c r="A112" s="1151" t="s">
        <v>40</v>
      </c>
      <c r="B112" s="362" t="str">
        <f t="shared" ref="B112" si="94">C112&amp;"A"</f>
        <v>108A</v>
      </c>
      <c r="C112" s="362">
        <v>108</v>
      </c>
      <c r="D112" s="1024"/>
      <c r="E112" s="1024"/>
      <c r="F112" s="1024"/>
      <c r="G112" s="1024"/>
      <c r="H112" s="1025"/>
      <c r="I112" s="1025"/>
      <c r="J112" s="1025"/>
      <c r="K112" s="1025"/>
      <c r="L112" s="1026"/>
      <c r="M112" s="1026"/>
      <c r="N112" s="1026"/>
      <c r="O112" s="1026"/>
      <c r="P112" s="1027"/>
      <c r="Q112" s="1027"/>
      <c r="R112" s="1027"/>
      <c r="S112" s="1027"/>
      <c r="T112" s="1028"/>
      <c r="U112" s="1028"/>
      <c r="V112" s="1028"/>
      <c r="W112" s="1028"/>
      <c r="X112" s="1029"/>
      <c r="Y112" s="1029"/>
      <c r="Z112" s="1029"/>
      <c r="AA112" s="1029"/>
      <c r="AB112" s="1030"/>
      <c r="AC112" s="1030"/>
      <c r="AD112" s="1030"/>
      <c r="AE112" s="1030"/>
      <c r="AF112" s="1031"/>
      <c r="AG112" s="1031"/>
      <c r="AH112" s="1031"/>
      <c r="AI112" s="1031"/>
      <c r="AJ112" s="1032"/>
      <c r="AK112" s="1032"/>
      <c r="AL112" s="1032"/>
      <c r="AM112" s="1032"/>
      <c r="AN112" s="1047"/>
      <c r="AO112" s="1151" t="s">
        <v>40</v>
      </c>
      <c r="AP112" s="1033" t="s">
        <v>188</v>
      </c>
      <c r="AQ112" s="335" t="str">
        <f>IFERROR(INDEX(Tableau_Affectation_S1,AQ109,AQ110),"")</f>
        <v/>
      </c>
      <c r="AR112" s="335" t="str">
        <f>IFERROR(INDEX(Tableau_Affectation_S1,AR109,AR110),"")</f>
        <v/>
      </c>
      <c r="AS112" s="335" t="str">
        <f>IFERROR(INDEX(Tableau_Affectation_S1,AS109,AS110),"")</f>
        <v/>
      </c>
      <c r="AT112" s="336" t="str">
        <f>IFERROR(INDEX(Tableau_Affectation_S1,AT109,AT110),"")</f>
        <v/>
      </c>
      <c r="AU112" s="336" t="str">
        <f>IFERROR(INDEX(Tableau_Affectation_S1,AU109,AU110),"")</f>
        <v/>
      </c>
      <c r="AV112" s="1034" t="s">
        <v>189</v>
      </c>
      <c r="AW112" s="337" t="str">
        <f>Affectation_S2!AQ112</f>
        <v/>
      </c>
      <c r="AX112" s="337" t="str">
        <f>Affectation_S2!AR112</f>
        <v/>
      </c>
      <c r="AY112" s="337" t="str">
        <f>Affectation_S2!AS112</f>
        <v/>
      </c>
      <c r="AZ112" s="337" t="str">
        <f>Affectation_S2!AT112</f>
        <v/>
      </c>
      <c r="BX112" s="452" t="s">
        <v>318</v>
      </c>
    </row>
    <row r="113" spans="1:76" hidden="1">
      <c r="A113" s="1152"/>
      <c r="B113" s="1153"/>
      <c r="C113" s="1153">
        <v>109</v>
      </c>
      <c r="D113" s="313" t="str">
        <f>$B$116&amp;D114</f>
        <v>112A0</v>
      </c>
      <c r="E113" s="313" t="str">
        <f>$B$116&amp;E114</f>
        <v>112A0</v>
      </c>
      <c r="F113" s="313" t="str">
        <f t="shared" ref="F113:AM113" si="95">$B$116&amp;F114</f>
        <v>112A0</v>
      </c>
      <c r="G113" s="313" t="str">
        <f t="shared" si="95"/>
        <v>112A0</v>
      </c>
      <c r="H113" s="314" t="str">
        <f t="shared" si="95"/>
        <v>112A0</v>
      </c>
      <c r="I113" s="314" t="str">
        <f t="shared" si="95"/>
        <v>112A0</v>
      </c>
      <c r="J113" s="314" t="str">
        <f t="shared" si="95"/>
        <v>112A0</v>
      </c>
      <c r="K113" s="314" t="str">
        <f t="shared" si="95"/>
        <v>112A0</v>
      </c>
      <c r="L113" s="315" t="str">
        <f t="shared" si="95"/>
        <v>112A0</v>
      </c>
      <c r="M113" s="315" t="str">
        <f t="shared" si="95"/>
        <v>112A0</v>
      </c>
      <c r="N113" s="315" t="str">
        <f t="shared" si="95"/>
        <v>112A0</v>
      </c>
      <c r="O113" s="315" t="str">
        <f t="shared" si="95"/>
        <v>112A0</v>
      </c>
      <c r="P113" s="316" t="str">
        <f t="shared" si="95"/>
        <v>112A0</v>
      </c>
      <c r="Q113" s="316" t="str">
        <f t="shared" si="95"/>
        <v>112A0</v>
      </c>
      <c r="R113" s="316" t="str">
        <f t="shared" si="95"/>
        <v>112A0</v>
      </c>
      <c r="S113" s="316" t="str">
        <f t="shared" si="95"/>
        <v>112A0</v>
      </c>
      <c r="T113" s="317" t="str">
        <f t="shared" si="95"/>
        <v>112A0</v>
      </c>
      <c r="U113" s="317" t="str">
        <f t="shared" si="95"/>
        <v>112A0</v>
      </c>
      <c r="V113" s="317" t="str">
        <f t="shared" si="95"/>
        <v>112A0</v>
      </c>
      <c r="W113" s="317" t="str">
        <f t="shared" si="95"/>
        <v>112A0</v>
      </c>
      <c r="X113" s="318" t="str">
        <f t="shared" si="95"/>
        <v>112A0</v>
      </c>
      <c r="Y113" s="318" t="str">
        <f t="shared" si="95"/>
        <v>112A0</v>
      </c>
      <c r="Z113" s="318" t="str">
        <f t="shared" si="95"/>
        <v>112A0</v>
      </c>
      <c r="AA113" s="318" t="str">
        <f t="shared" si="95"/>
        <v>112A0</v>
      </c>
      <c r="AB113" s="319" t="str">
        <f t="shared" si="95"/>
        <v>112A0</v>
      </c>
      <c r="AC113" s="319" t="str">
        <f t="shared" si="95"/>
        <v>112A0</v>
      </c>
      <c r="AD113" s="319" t="str">
        <f t="shared" si="95"/>
        <v>112A0</v>
      </c>
      <c r="AE113" s="319" t="str">
        <f t="shared" si="95"/>
        <v>112A0</v>
      </c>
      <c r="AF113" s="320" t="str">
        <f t="shared" si="95"/>
        <v>112A0</v>
      </c>
      <c r="AG113" s="320" t="str">
        <f t="shared" si="95"/>
        <v>112A0</v>
      </c>
      <c r="AH113" s="320" t="str">
        <f t="shared" si="95"/>
        <v>112A0</v>
      </c>
      <c r="AI113" s="320" t="str">
        <f t="shared" si="95"/>
        <v>112A0</v>
      </c>
      <c r="AJ113" s="321" t="str">
        <f t="shared" si="95"/>
        <v>112A0</v>
      </c>
      <c r="AK113" s="321" t="str">
        <f t="shared" si="95"/>
        <v>112A0</v>
      </c>
      <c r="AL113" s="321" t="str">
        <f t="shared" si="95"/>
        <v>112A0</v>
      </c>
      <c r="AM113" s="321" t="str">
        <f t="shared" si="95"/>
        <v>112A0</v>
      </c>
      <c r="AN113" s="1047"/>
      <c r="AO113" s="1152"/>
      <c r="AP113" s="1017"/>
      <c r="AQ113" s="345">
        <f t="shared" ref="AQ113:AT113" si="96">AQ109+4</f>
        <v>112</v>
      </c>
      <c r="AR113" s="345">
        <f t="shared" si="96"/>
        <v>112</v>
      </c>
      <c r="AS113" s="345">
        <f t="shared" si="96"/>
        <v>112</v>
      </c>
      <c r="AT113" s="345">
        <f t="shared" si="96"/>
        <v>112</v>
      </c>
      <c r="AU113" s="333">
        <v>112</v>
      </c>
      <c r="AV113" s="1018"/>
      <c r="AW113" s="1018"/>
      <c r="AX113" s="1018"/>
      <c r="AY113" s="1018"/>
      <c r="AZ113" s="1018"/>
      <c r="BX113" s="452" t="s">
        <v>318</v>
      </c>
    </row>
    <row r="114" spans="1:76" hidden="1">
      <c r="A114" s="1154"/>
      <c r="B114" s="1155"/>
      <c r="C114" s="1155">
        <v>110</v>
      </c>
      <c r="D114" s="323">
        <f>D115</f>
        <v>0</v>
      </c>
      <c r="E114" s="323">
        <f>IF(E115=1,SUM($D$115:E115),0)</f>
        <v>0</v>
      </c>
      <c r="F114" s="323">
        <f>IF(F115=1,SUM($D$115:F115),0)</f>
        <v>0</v>
      </c>
      <c r="G114" s="323">
        <f>IF(G115=1,SUM($D$115:G115),0)</f>
        <v>0</v>
      </c>
      <c r="H114" s="324">
        <f>IF(H115=1,SUM($D$115:H115),0)</f>
        <v>0</v>
      </c>
      <c r="I114" s="324">
        <f>IF(I115=1,SUM($D$115:I115),0)</f>
        <v>0</v>
      </c>
      <c r="J114" s="324">
        <f>IF(J115=1,SUM($D$115:J115),0)</f>
        <v>0</v>
      </c>
      <c r="K114" s="324">
        <f>IF(K115=1,SUM($D$115:K115),0)</f>
        <v>0</v>
      </c>
      <c r="L114" s="325">
        <f>IF(L115=1,SUM($D$115:L115),0)</f>
        <v>0</v>
      </c>
      <c r="M114" s="325">
        <f>IF(M115=1,SUM($D$115:M115),0)</f>
        <v>0</v>
      </c>
      <c r="N114" s="325">
        <f>IF(N115=1,SUM($D$115:N115),0)</f>
        <v>0</v>
      </c>
      <c r="O114" s="325">
        <f>IF(O115=1,SUM($D$115:O115),0)</f>
        <v>0</v>
      </c>
      <c r="P114" s="326">
        <f>IF(P115=1,SUM($D$115:P115),0)</f>
        <v>0</v>
      </c>
      <c r="Q114" s="326">
        <f>IF(Q115=1,SUM($D$115:Q115),0)</f>
        <v>0</v>
      </c>
      <c r="R114" s="326">
        <f>IF(R115=1,SUM($D$115:R115),0)</f>
        <v>0</v>
      </c>
      <c r="S114" s="326">
        <f>IF(S115=1,SUM($D$115:S115),0)</f>
        <v>0</v>
      </c>
      <c r="T114" s="327">
        <f>IF(T115=1,SUM($D$115:T115),0)</f>
        <v>0</v>
      </c>
      <c r="U114" s="327">
        <f>IF(U115=1,SUM($D$115:U115),0)</f>
        <v>0</v>
      </c>
      <c r="V114" s="327">
        <f>IF(V115=1,SUM($D$115:V115),0)</f>
        <v>0</v>
      </c>
      <c r="W114" s="327">
        <f>IF(W115=1,SUM($D$115:W115),0)</f>
        <v>0</v>
      </c>
      <c r="X114" s="328">
        <f>IF(X115=1,SUM($D$115:X115),0)</f>
        <v>0</v>
      </c>
      <c r="Y114" s="328">
        <f>IF(Y115=1,SUM($D$115:Y115),0)</f>
        <v>0</v>
      </c>
      <c r="Z114" s="328">
        <f>IF(Z115=1,SUM($D$115:Z115),0)</f>
        <v>0</v>
      </c>
      <c r="AA114" s="328">
        <f>IF(AA115=1,SUM($D$115:AA115),0)</f>
        <v>0</v>
      </c>
      <c r="AB114" s="329">
        <f>IF(AB115=1,SUM($D$115:AB115),0)</f>
        <v>0</v>
      </c>
      <c r="AC114" s="329">
        <f>IF(AC115=1,SUM($D$115:AC115),0)</f>
        <v>0</v>
      </c>
      <c r="AD114" s="329">
        <f>IF(AD115=1,SUM($D$115:AD115),0)</f>
        <v>0</v>
      </c>
      <c r="AE114" s="329">
        <f>IF(AE115=1,SUM($D$115:AE115),0)</f>
        <v>0</v>
      </c>
      <c r="AF114" s="330">
        <f>IF(AF115=1,SUM($D$115:AF115),0)</f>
        <v>0</v>
      </c>
      <c r="AG114" s="330">
        <f>IF(AG115=1,SUM($D$115:AG115),0)</f>
        <v>0</v>
      </c>
      <c r="AH114" s="330">
        <f>IF(AH115=1,SUM($D$115:AH115),0)</f>
        <v>0</v>
      </c>
      <c r="AI114" s="330">
        <f>IF(AI115=1,SUM($D$115:AI115),0)</f>
        <v>0</v>
      </c>
      <c r="AJ114" s="331">
        <f>IF(AJ115=1,SUM($D$115:AJ115),0)</f>
        <v>0</v>
      </c>
      <c r="AK114" s="331">
        <f>IF(AK115=1,SUM($D$115:AK115),0)</f>
        <v>0</v>
      </c>
      <c r="AL114" s="331">
        <f>IF(AL115=1,SUM($D$115:AL115),0)</f>
        <v>0</v>
      </c>
      <c r="AM114" s="331">
        <f>IF(AM115=1,SUM($D$115:AM115),0)</f>
        <v>0</v>
      </c>
      <c r="AN114" s="1047"/>
      <c r="AO114" s="1154"/>
      <c r="AP114" s="1021"/>
      <c r="AQ114" s="333" t="str">
        <f t="array" ref="AQ114">IF(MIN(IF(Affectation_S1!$A$5:$AM$216=B116&amp;"1",COLUMN(Affectation_S1!$A$5:$AM$216)))&lt;&gt;0,MIN(IF(Affectation_S1!$A$5:$AM$216=B116&amp;"1",COLUMN(Affectation_S1!$A$5:$AM$216))),"")</f>
        <v/>
      </c>
      <c r="AR114" s="333" t="str">
        <f t="array" ref="AR114">IF(MIN(IF(Affectation_S1!$A$5:$AM$216=B116&amp;"2",COLUMN(Affectation_S1!$A$5:$AM$216)))&lt;&gt;0,MIN(IF(Affectation_S1!$A$5:$AM$216=B116&amp;"2",COLUMN(Affectation_S1!$A$5:$AM$216))),"")</f>
        <v/>
      </c>
      <c r="AS114" s="333" t="str">
        <f t="array" ref="AS114">IF(MIN(IF(Affectation_S1!$A$5:$AM$216=B116&amp;"3",COLUMN(Affectation_S1!$A$5:$AM$216)))&lt;&gt;0,MIN(IF(Affectation_S1!$A$5:$AM$216=B116&amp;"3",COLUMN(Affectation_S1!$A$5:$AM$216))),"")</f>
        <v/>
      </c>
      <c r="AT114" s="333" t="str">
        <f t="array" ref="AT114">IF(MIN(IF(Affectation_S1!$A$5:$AM$216=B116&amp;"4",COLUMN(Affectation_S1!$A$5:$AM$216)))&lt;&gt;0,MIN(IF(Affectation_S1!$A$5:$AM$216=B116&amp;"4",COLUMN(Affectation_S1!$A$5:$AM$216))),"")</f>
        <v/>
      </c>
      <c r="AU114" s="333" t="str">
        <f t="array" ref="AU114">IF(MIN(IF(Affectation_S1!$A$5:$AM$216=C116&amp;"5",COLUMN(Affectation_S1!$A$5:$AM$216)))&lt;&gt;0,MIN(IF(Affectation_S1!$A$5:$AM$216=C116&amp;"5",COLUMN(Affectation_S1!$A$5:$AM$216))),"")</f>
        <v/>
      </c>
      <c r="AV114" s="1018"/>
      <c r="AW114" s="1018"/>
      <c r="AX114" s="1018"/>
      <c r="AY114" s="1018"/>
      <c r="AZ114" s="1018"/>
      <c r="BX114" s="452" t="s">
        <v>318</v>
      </c>
    </row>
    <row r="115" spans="1:76" hidden="1">
      <c r="A115" s="1154"/>
      <c r="B115" s="1155"/>
      <c r="C115" s="1155">
        <v>111</v>
      </c>
      <c r="D115" s="323">
        <f>IF(D116&lt;&gt;"",1,0)</f>
        <v>0</v>
      </c>
      <c r="E115" s="323">
        <f>IF(E116&lt;&gt;"",1,0)</f>
        <v>0</v>
      </c>
      <c r="F115" s="323">
        <f t="shared" ref="F115:AM115" si="97">IF(F116&lt;&gt;"",1,0)</f>
        <v>0</v>
      </c>
      <c r="G115" s="323">
        <f t="shared" si="97"/>
        <v>0</v>
      </c>
      <c r="H115" s="324">
        <f t="shared" si="97"/>
        <v>0</v>
      </c>
      <c r="I115" s="324">
        <f t="shared" si="97"/>
        <v>0</v>
      </c>
      <c r="J115" s="324">
        <f t="shared" si="97"/>
        <v>0</v>
      </c>
      <c r="K115" s="324">
        <f t="shared" si="97"/>
        <v>0</v>
      </c>
      <c r="L115" s="325">
        <f t="shared" si="97"/>
        <v>0</v>
      </c>
      <c r="M115" s="325">
        <f t="shared" si="97"/>
        <v>0</v>
      </c>
      <c r="N115" s="325">
        <f t="shared" si="97"/>
        <v>0</v>
      </c>
      <c r="O115" s="325">
        <f t="shared" si="97"/>
        <v>0</v>
      </c>
      <c r="P115" s="326">
        <f t="shared" si="97"/>
        <v>0</v>
      </c>
      <c r="Q115" s="326">
        <f t="shared" si="97"/>
        <v>0</v>
      </c>
      <c r="R115" s="326">
        <f t="shared" si="97"/>
        <v>0</v>
      </c>
      <c r="S115" s="326">
        <f t="shared" si="97"/>
        <v>0</v>
      </c>
      <c r="T115" s="327">
        <f t="shared" si="97"/>
        <v>0</v>
      </c>
      <c r="U115" s="327">
        <f t="shared" si="97"/>
        <v>0</v>
      </c>
      <c r="V115" s="327">
        <f t="shared" si="97"/>
        <v>0</v>
      </c>
      <c r="W115" s="327">
        <f t="shared" si="97"/>
        <v>0</v>
      </c>
      <c r="X115" s="328">
        <f t="shared" si="97"/>
        <v>0</v>
      </c>
      <c r="Y115" s="328">
        <f t="shared" si="97"/>
        <v>0</v>
      </c>
      <c r="Z115" s="328">
        <f t="shared" si="97"/>
        <v>0</v>
      </c>
      <c r="AA115" s="328">
        <f t="shared" si="97"/>
        <v>0</v>
      </c>
      <c r="AB115" s="329">
        <f t="shared" si="97"/>
        <v>0</v>
      </c>
      <c r="AC115" s="329">
        <f t="shared" si="97"/>
        <v>0</v>
      </c>
      <c r="AD115" s="329">
        <f t="shared" si="97"/>
        <v>0</v>
      </c>
      <c r="AE115" s="329">
        <f t="shared" si="97"/>
        <v>0</v>
      </c>
      <c r="AF115" s="330">
        <f t="shared" si="97"/>
        <v>0</v>
      </c>
      <c r="AG115" s="330">
        <f t="shared" si="97"/>
        <v>0</v>
      </c>
      <c r="AH115" s="330">
        <f t="shared" si="97"/>
        <v>0</v>
      </c>
      <c r="AI115" s="330">
        <f t="shared" si="97"/>
        <v>0</v>
      </c>
      <c r="AJ115" s="331">
        <f t="shared" si="97"/>
        <v>0</v>
      </c>
      <c r="AK115" s="331">
        <f t="shared" si="97"/>
        <v>0</v>
      </c>
      <c r="AL115" s="331">
        <f t="shared" si="97"/>
        <v>0</v>
      </c>
      <c r="AM115" s="331">
        <f t="shared" si="97"/>
        <v>0</v>
      </c>
      <c r="AN115" s="1047"/>
      <c r="AO115" s="1154"/>
      <c r="AP115" s="1021"/>
      <c r="AQ115" s="333"/>
      <c r="AR115" s="333"/>
      <c r="AS115" s="333"/>
      <c r="AT115" s="1022"/>
      <c r="AU115" s="333"/>
      <c r="AV115" s="1018"/>
      <c r="AW115" s="1018"/>
      <c r="AX115" s="1018"/>
      <c r="AY115" s="1018"/>
      <c r="AZ115" s="1018"/>
      <c r="BX115" s="452" t="s">
        <v>318</v>
      </c>
    </row>
    <row r="116" spans="1:76" ht="16.5" thickBot="1">
      <c r="A116" s="1156" t="s">
        <v>51</v>
      </c>
      <c r="B116" s="363" t="str">
        <f t="shared" ref="B116" si="98">C116&amp;"A"</f>
        <v>112A</v>
      </c>
      <c r="C116" s="363">
        <v>112</v>
      </c>
      <c r="D116" s="1024"/>
      <c r="E116" s="1024"/>
      <c r="F116" s="1024"/>
      <c r="G116" s="1024"/>
      <c r="H116" s="1025"/>
      <c r="I116" s="1025"/>
      <c r="J116" s="1025"/>
      <c r="K116" s="1025"/>
      <c r="L116" s="1026"/>
      <c r="M116" s="1026"/>
      <c r="N116" s="1026"/>
      <c r="O116" s="1026"/>
      <c r="P116" s="1027"/>
      <c r="Q116" s="1027"/>
      <c r="R116" s="1027"/>
      <c r="S116" s="1027"/>
      <c r="T116" s="1028"/>
      <c r="U116" s="1028"/>
      <c r="V116" s="1028"/>
      <c r="W116" s="1028"/>
      <c r="X116" s="1029"/>
      <c r="Y116" s="1029"/>
      <c r="Z116" s="1029"/>
      <c r="AA116" s="1029"/>
      <c r="AB116" s="1030"/>
      <c r="AC116" s="1030"/>
      <c r="AD116" s="1030"/>
      <c r="AE116" s="1030"/>
      <c r="AF116" s="1031"/>
      <c r="AG116" s="1031"/>
      <c r="AH116" s="1031"/>
      <c r="AI116" s="1031"/>
      <c r="AJ116" s="1032"/>
      <c r="AK116" s="1032"/>
      <c r="AL116" s="1032"/>
      <c r="AM116" s="1032"/>
      <c r="AN116" s="1047"/>
      <c r="AO116" s="1156" t="s">
        <v>51</v>
      </c>
      <c r="AP116" s="1033" t="s">
        <v>188</v>
      </c>
      <c r="AQ116" s="335" t="str">
        <f>IFERROR(INDEX(Tableau_Affectation_S1,AQ113,AQ114),"")</f>
        <v/>
      </c>
      <c r="AR116" s="335" t="str">
        <f>IFERROR(INDEX(Tableau_Affectation_S1,AR113,AR114),"")</f>
        <v/>
      </c>
      <c r="AS116" s="335" t="str">
        <f>IFERROR(INDEX(Tableau_Affectation_S1,AS113,AS114),"")</f>
        <v/>
      </c>
      <c r="AT116" s="336" t="str">
        <f>IFERROR(INDEX(Tableau_Affectation_S1,AT113,AT114),"")</f>
        <v/>
      </c>
      <c r="AU116" s="336" t="str">
        <f>IFERROR(INDEX(Tableau_Affectation_S1,AU113,AU114),"")</f>
        <v/>
      </c>
      <c r="AV116" s="1034" t="s">
        <v>189</v>
      </c>
      <c r="AW116" s="337" t="str">
        <f>Affectation_S2!AQ116</f>
        <v/>
      </c>
      <c r="AX116" s="337" t="str">
        <f>Affectation_S2!AR116</f>
        <v/>
      </c>
      <c r="AY116" s="337" t="str">
        <f>Affectation_S2!AS116</f>
        <v/>
      </c>
      <c r="AZ116" s="337" t="str">
        <f>Affectation_S2!AT116</f>
        <v/>
      </c>
      <c r="BX116" s="452" t="s">
        <v>318</v>
      </c>
    </row>
    <row r="117" spans="1:76" hidden="1">
      <c r="A117" s="1157"/>
      <c r="B117" s="1158"/>
      <c r="C117" s="1158">
        <v>113</v>
      </c>
      <c r="D117" s="313" t="str">
        <f>$B$120&amp;D118</f>
        <v>116A0</v>
      </c>
      <c r="E117" s="313" t="str">
        <f>$B$120&amp;E118</f>
        <v>116A0</v>
      </c>
      <c r="F117" s="313" t="str">
        <f t="shared" ref="F117:AM117" si="99">$B$120&amp;F118</f>
        <v>116A0</v>
      </c>
      <c r="G117" s="313" t="str">
        <f t="shared" si="99"/>
        <v>116A0</v>
      </c>
      <c r="H117" s="314" t="str">
        <f t="shared" si="99"/>
        <v>116A1</v>
      </c>
      <c r="I117" s="314" t="str">
        <f t="shared" si="99"/>
        <v>116A0</v>
      </c>
      <c r="J117" s="314" t="str">
        <f t="shared" si="99"/>
        <v>116A0</v>
      </c>
      <c r="K117" s="314" t="str">
        <f t="shared" si="99"/>
        <v>116A0</v>
      </c>
      <c r="L117" s="315" t="str">
        <f t="shared" si="99"/>
        <v>116A0</v>
      </c>
      <c r="M117" s="315" t="str">
        <f t="shared" si="99"/>
        <v>116A0</v>
      </c>
      <c r="N117" s="315" t="str">
        <f t="shared" si="99"/>
        <v>116A0</v>
      </c>
      <c r="O117" s="315" t="str">
        <f t="shared" si="99"/>
        <v>116A0</v>
      </c>
      <c r="P117" s="316" t="str">
        <f t="shared" si="99"/>
        <v>116A0</v>
      </c>
      <c r="Q117" s="316" t="str">
        <f t="shared" si="99"/>
        <v>116A0</v>
      </c>
      <c r="R117" s="316" t="str">
        <f t="shared" si="99"/>
        <v>116A0</v>
      </c>
      <c r="S117" s="316" t="str">
        <f t="shared" si="99"/>
        <v>116A0</v>
      </c>
      <c r="T117" s="317" t="str">
        <f t="shared" si="99"/>
        <v>116A2</v>
      </c>
      <c r="U117" s="317" t="str">
        <f t="shared" si="99"/>
        <v>116A3</v>
      </c>
      <c r="V117" s="317" t="str">
        <f t="shared" si="99"/>
        <v>116A0</v>
      </c>
      <c r="W117" s="317" t="str">
        <f t="shared" si="99"/>
        <v>116A0</v>
      </c>
      <c r="X117" s="318" t="str">
        <f t="shared" si="99"/>
        <v>116A0</v>
      </c>
      <c r="Y117" s="318" t="str">
        <f t="shared" si="99"/>
        <v>116A0</v>
      </c>
      <c r="Z117" s="318" t="str">
        <f t="shared" si="99"/>
        <v>116A0</v>
      </c>
      <c r="AA117" s="318" t="str">
        <f t="shared" si="99"/>
        <v>116A0</v>
      </c>
      <c r="AB117" s="319" t="str">
        <f t="shared" si="99"/>
        <v>116A0</v>
      </c>
      <c r="AC117" s="319" t="str">
        <f t="shared" si="99"/>
        <v>116A0</v>
      </c>
      <c r="AD117" s="319" t="str">
        <f t="shared" si="99"/>
        <v>116A0</v>
      </c>
      <c r="AE117" s="319" t="str">
        <f t="shared" si="99"/>
        <v>116A0</v>
      </c>
      <c r="AF117" s="320" t="str">
        <f t="shared" si="99"/>
        <v>116A0</v>
      </c>
      <c r="AG117" s="320" t="str">
        <f t="shared" si="99"/>
        <v>116A0</v>
      </c>
      <c r="AH117" s="320" t="str">
        <f t="shared" si="99"/>
        <v>116A0</v>
      </c>
      <c r="AI117" s="320" t="str">
        <f t="shared" si="99"/>
        <v>116A0</v>
      </c>
      <c r="AJ117" s="321" t="str">
        <f t="shared" si="99"/>
        <v>116A0</v>
      </c>
      <c r="AK117" s="321" t="str">
        <f t="shared" si="99"/>
        <v>116A0</v>
      </c>
      <c r="AL117" s="321" t="str">
        <f t="shared" si="99"/>
        <v>116A0</v>
      </c>
      <c r="AM117" s="321" t="str">
        <f t="shared" si="99"/>
        <v>116A0</v>
      </c>
      <c r="AN117" s="1047"/>
      <c r="AO117" s="1157"/>
      <c r="AP117" s="1017"/>
      <c r="AQ117" s="345">
        <f t="shared" ref="AQ117:AT117" si="100">AQ113+4</f>
        <v>116</v>
      </c>
      <c r="AR117" s="345">
        <f t="shared" si="100"/>
        <v>116</v>
      </c>
      <c r="AS117" s="345">
        <f t="shared" si="100"/>
        <v>116</v>
      </c>
      <c r="AT117" s="345">
        <f t="shared" si="100"/>
        <v>116</v>
      </c>
      <c r="AU117" s="345">
        <v>116</v>
      </c>
      <c r="AV117" s="1018"/>
      <c r="AW117" s="1018"/>
      <c r="AX117" s="1018"/>
      <c r="AY117" s="1018"/>
      <c r="AZ117" s="1018"/>
      <c r="BX117" s="452" t="s">
        <v>318</v>
      </c>
    </row>
    <row r="118" spans="1:76" hidden="1">
      <c r="A118" s="1159"/>
      <c r="B118" s="1160"/>
      <c r="C118" s="1160">
        <v>114</v>
      </c>
      <c r="D118" s="323">
        <f>D119</f>
        <v>0</v>
      </c>
      <c r="E118" s="323">
        <f>IF(E119=1,SUM($D$119:E119),0)</f>
        <v>0</v>
      </c>
      <c r="F118" s="323">
        <f>IF(F119=1,SUM($D$119:F119),0)</f>
        <v>0</v>
      </c>
      <c r="G118" s="323">
        <f>IF(G119=1,SUM($D$119:G119),0)</f>
        <v>0</v>
      </c>
      <c r="H118" s="324">
        <f>IF(H119=1,SUM($D$119:H119),0)</f>
        <v>1</v>
      </c>
      <c r="I118" s="324">
        <f>IF(I119=1,SUM($D$119:I119),0)</f>
        <v>0</v>
      </c>
      <c r="J118" s="324">
        <f>IF(J119=1,SUM($D$119:J119),0)</f>
        <v>0</v>
      </c>
      <c r="K118" s="324">
        <f>IF(K119=1,SUM($D$119:K119),0)</f>
        <v>0</v>
      </c>
      <c r="L118" s="325">
        <f>IF(L119=1,SUM($D$119:L119),0)</f>
        <v>0</v>
      </c>
      <c r="M118" s="325">
        <f>IF(M119=1,SUM($D$119:M119),0)</f>
        <v>0</v>
      </c>
      <c r="N118" s="325">
        <f>IF(N119=1,SUM($D$119:N119),0)</f>
        <v>0</v>
      </c>
      <c r="O118" s="325">
        <f>IF(O119=1,SUM($D$119:O119),0)</f>
        <v>0</v>
      </c>
      <c r="P118" s="326">
        <f>IF(P119=1,SUM($D$119:P119),0)</f>
        <v>0</v>
      </c>
      <c r="Q118" s="326">
        <f>IF(Q119=1,SUM($D$119:Q119),0)</f>
        <v>0</v>
      </c>
      <c r="R118" s="326">
        <f>IF(R119=1,SUM($D$119:R119),0)</f>
        <v>0</v>
      </c>
      <c r="S118" s="326">
        <f>IF(S119=1,SUM($D$119:S119),0)</f>
        <v>0</v>
      </c>
      <c r="T118" s="327">
        <f>IF(T119=1,SUM($D$119:T119),0)</f>
        <v>2</v>
      </c>
      <c r="U118" s="327">
        <f>IF(U119=1,SUM($D$119:U119),0)</f>
        <v>3</v>
      </c>
      <c r="V118" s="327">
        <f>IF(V119=1,SUM($D$119:V119),0)</f>
        <v>0</v>
      </c>
      <c r="W118" s="327">
        <f>IF(W119=1,SUM($D$119:W119),0)</f>
        <v>0</v>
      </c>
      <c r="X118" s="328">
        <f>IF(X119=1,SUM($D$119:X119),0)</f>
        <v>0</v>
      </c>
      <c r="Y118" s="328">
        <f>IF(Y119=1,SUM($D$119:Y119),0)</f>
        <v>0</v>
      </c>
      <c r="Z118" s="328">
        <f>IF(Z119=1,SUM($D$119:Z119),0)</f>
        <v>0</v>
      </c>
      <c r="AA118" s="328">
        <f>IF(AA119=1,SUM($D$119:AA119),0)</f>
        <v>0</v>
      </c>
      <c r="AB118" s="329">
        <f>IF(AB119=1,SUM($D$119:AB119),0)</f>
        <v>0</v>
      </c>
      <c r="AC118" s="329">
        <f>IF(AC119=1,SUM($D$119:AC119),0)</f>
        <v>0</v>
      </c>
      <c r="AD118" s="329">
        <f>IF(AD119=1,SUM($D$119:AD119),0)</f>
        <v>0</v>
      </c>
      <c r="AE118" s="329">
        <f>IF(AE119=1,SUM($D$119:AE119),0)</f>
        <v>0</v>
      </c>
      <c r="AF118" s="330">
        <f>IF(AF119=1,SUM($D$119:AF119),0)</f>
        <v>0</v>
      </c>
      <c r="AG118" s="330">
        <f>IF(AG119=1,SUM($D$119:AG119),0)</f>
        <v>0</v>
      </c>
      <c r="AH118" s="330">
        <f>IF(AH119=1,SUM($D$119:AH119),0)</f>
        <v>0</v>
      </c>
      <c r="AI118" s="330">
        <f>IF(AI119=1,SUM($D$119:AI119),0)</f>
        <v>0</v>
      </c>
      <c r="AJ118" s="331">
        <f>IF(AJ119=1,SUM($D$119:AJ119),0)</f>
        <v>0</v>
      </c>
      <c r="AK118" s="331">
        <f>IF(AK119=1,SUM($D$119:AK119),0)</f>
        <v>0</v>
      </c>
      <c r="AL118" s="331">
        <f>IF(AL119=1,SUM($D$119:AL119),0)</f>
        <v>0</v>
      </c>
      <c r="AM118" s="331">
        <f>IF(AM119=1,SUM($D$119:AM119),0)</f>
        <v>0</v>
      </c>
      <c r="AN118" s="1047"/>
      <c r="AO118" s="1159"/>
      <c r="AP118" s="1021"/>
      <c r="AQ118" s="333">
        <f t="array" ref="AQ118">IF(MIN(IF(Affectation_S1!$A$5:$AM$216=B120&amp;"1",COLUMN(Affectation_S1!$A$5:$AM$216)))&lt;&gt;0,MIN(IF(Affectation_S1!$A$5:$AM$216=B120&amp;"1",COLUMN(Affectation_S1!$A$5:$AM$216))),"")</f>
        <v>8</v>
      </c>
      <c r="AR118" s="333">
        <f t="array" ref="AR118">IF(MIN(IF(Affectation_S1!$A$5:$AM$216=B120&amp;"2",COLUMN(Affectation_S1!$A$5:$AM$216)))&lt;&gt;0,MIN(IF(Affectation_S1!$A$5:$AM$216=B120&amp;"2",COLUMN(Affectation_S1!$A$5:$AM$216))),"")</f>
        <v>20</v>
      </c>
      <c r="AS118" s="333">
        <f t="array" ref="AS118">IF(MIN(IF(Affectation_S1!$A$5:$AM$216=B120&amp;"3",COLUMN(Affectation_S1!$A$5:$AM$216)))&lt;&gt;0,MIN(IF(Affectation_S1!$A$5:$AM$216=B120&amp;"3",COLUMN(Affectation_S1!$A$5:$AM$216))),"")</f>
        <v>21</v>
      </c>
      <c r="AT118" s="333" t="str">
        <f t="array" ref="AT118">IF(MIN(IF(Affectation_S1!$A$5:$AM$216=B120&amp;"4",COLUMN(Affectation_S1!$A$5:$AM$216)))&lt;&gt;0,MIN(IF(Affectation_S1!$A$5:$AM$216=B120&amp;"4",COLUMN(Affectation_S1!$A$5:$AM$216))),"")</f>
        <v/>
      </c>
      <c r="AU118" s="333" t="str">
        <f t="array" ref="AU118">IF(MIN(IF(Affectation_S1!$A$5:$AM$216=C120&amp;"5",COLUMN(Affectation_S1!$A$5:$AM$216)))&lt;&gt;0,MIN(IF(Affectation_S1!$A$5:$AM$216=C120&amp;"5",COLUMN(Affectation_S1!$A$5:$AM$216))),"")</f>
        <v/>
      </c>
      <c r="AV118" s="1018"/>
      <c r="AW118" s="1018"/>
      <c r="AX118" s="1018"/>
      <c r="AY118" s="1018"/>
      <c r="AZ118" s="1018"/>
      <c r="BX118" s="452" t="s">
        <v>318</v>
      </c>
    </row>
    <row r="119" spans="1:76" hidden="1">
      <c r="A119" s="1159"/>
      <c r="B119" s="1160"/>
      <c r="C119" s="1160">
        <v>115</v>
      </c>
      <c r="D119" s="323">
        <f>IF(D120&lt;&gt;"",1,0)</f>
        <v>0</v>
      </c>
      <c r="E119" s="323">
        <f>IF(E120&lt;&gt;"",1,0)</f>
        <v>0</v>
      </c>
      <c r="F119" s="323">
        <f t="shared" ref="F119:AM119" si="101">IF(F120&lt;&gt;"",1,0)</f>
        <v>0</v>
      </c>
      <c r="G119" s="323">
        <f t="shared" si="101"/>
        <v>0</v>
      </c>
      <c r="H119" s="324">
        <f t="shared" si="101"/>
        <v>1</v>
      </c>
      <c r="I119" s="324">
        <f t="shared" si="101"/>
        <v>0</v>
      </c>
      <c r="J119" s="324">
        <f t="shared" si="101"/>
        <v>0</v>
      </c>
      <c r="K119" s="324">
        <f t="shared" si="101"/>
        <v>0</v>
      </c>
      <c r="L119" s="325">
        <f t="shared" si="101"/>
        <v>0</v>
      </c>
      <c r="M119" s="325">
        <f t="shared" si="101"/>
        <v>0</v>
      </c>
      <c r="N119" s="325">
        <f t="shared" si="101"/>
        <v>0</v>
      </c>
      <c r="O119" s="325">
        <f t="shared" si="101"/>
        <v>0</v>
      </c>
      <c r="P119" s="326">
        <f t="shared" si="101"/>
        <v>0</v>
      </c>
      <c r="Q119" s="326">
        <f t="shared" si="101"/>
        <v>0</v>
      </c>
      <c r="R119" s="326">
        <f t="shared" si="101"/>
        <v>0</v>
      </c>
      <c r="S119" s="326">
        <f t="shared" si="101"/>
        <v>0</v>
      </c>
      <c r="T119" s="327">
        <f t="shared" si="101"/>
        <v>1</v>
      </c>
      <c r="U119" s="327">
        <f t="shared" si="101"/>
        <v>1</v>
      </c>
      <c r="V119" s="327">
        <f t="shared" si="101"/>
        <v>0</v>
      </c>
      <c r="W119" s="327">
        <f t="shared" si="101"/>
        <v>0</v>
      </c>
      <c r="X119" s="328">
        <f t="shared" si="101"/>
        <v>0</v>
      </c>
      <c r="Y119" s="328">
        <f t="shared" si="101"/>
        <v>0</v>
      </c>
      <c r="Z119" s="328">
        <f t="shared" si="101"/>
        <v>0</v>
      </c>
      <c r="AA119" s="328">
        <f t="shared" si="101"/>
        <v>0</v>
      </c>
      <c r="AB119" s="329">
        <f t="shared" si="101"/>
        <v>0</v>
      </c>
      <c r="AC119" s="329">
        <f t="shared" si="101"/>
        <v>0</v>
      </c>
      <c r="AD119" s="329">
        <f t="shared" si="101"/>
        <v>0</v>
      </c>
      <c r="AE119" s="329">
        <f t="shared" si="101"/>
        <v>0</v>
      </c>
      <c r="AF119" s="330">
        <f t="shared" si="101"/>
        <v>0</v>
      </c>
      <c r="AG119" s="330">
        <f t="shared" si="101"/>
        <v>0</v>
      </c>
      <c r="AH119" s="330">
        <f t="shared" si="101"/>
        <v>0</v>
      </c>
      <c r="AI119" s="330">
        <f t="shared" si="101"/>
        <v>0</v>
      </c>
      <c r="AJ119" s="331">
        <f t="shared" si="101"/>
        <v>0</v>
      </c>
      <c r="AK119" s="331">
        <f t="shared" si="101"/>
        <v>0</v>
      </c>
      <c r="AL119" s="331">
        <f t="shared" si="101"/>
        <v>0</v>
      </c>
      <c r="AM119" s="331">
        <f t="shared" si="101"/>
        <v>0</v>
      </c>
      <c r="AN119" s="1047"/>
      <c r="AO119" s="1159"/>
      <c r="AP119" s="1021"/>
      <c r="AQ119" s="333"/>
      <c r="AR119" s="333"/>
      <c r="AS119" s="333"/>
      <c r="AT119" s="1022"/>
      <c r="AU119" s="1022"/>
      <c r="AV119" s="1018"/>
      <c r="AW119" s="1018"/>
      <c r="AX119" s="1018"/>
      <c r="AY119" s="1018"/>
      <c r="AZ119" s="1018"/>
      <c r="BX119" s="452" t="s">
        <v>318</v>
      </c>
    </row>
    <row r="120" spans="1:76" ht="16.5" thickBot="1">
      <c r="A120" s="1161" t="s">
        <v>74</v>
      </c>
      <c r="B120" s="364" t="str">
        <f t="shared" ref="B120" si="102">C120&amp;"A"</f>
        <v>116A</v>
      </c>
      <c r="C120" s="364">
        <v>116</v>
      </c>
      <c r="D120" s="1024"/>
      <c r="E120" s="1024"/>
      <c r="F120" s="1024"/>
      <c r="G120" s="1024"/>
      <c r="H120" s="1025" t="s">
        <v>213</v>
      </c>
      <c r="I120" s="1025"/>
      <c r="J120" s="1025"/>
      <c r="K120" s="1025"/>
      <c r="L120" s="1026"/>
      <c r="M120" s="1026"/>
      <c r="N120" s="1026"/>
      <c r="O120" s="1026"/>
      <c r="P120" s="1027"/>
      <c r="Q120" s="1027"/>
      <c r="R120" s="1027"/>
      <c r="S120" s="1027"/>
      <c r="T120" s="1028" t="s">
        <v>349</v>
      </c>
      <c r="U120" s="1028" t="s">
        <v>264</v>
      </c>
      <c r="V120" s="1028"/>
      <c r="W120" s="1028"/>
      <c r="X120" s="1029"/>
      <c r="Y120" s="1029"/>
      <c r="Z120" s="1029"/>
      <c r="AA120" s="1029"/>
      <c r="AB120" s="1030"/>
      <c r="AC120" s="1030"/>
      <c r="AD120" s="1030"/>
      <c r="AE120" s="1030"/>
      <c r="AF120" s="1031"/>
      <c r="AG120" s="1031"/>
      <c r="AH120" s="1031"/>
      <c r="AI120" s="1031"/>
      <c r="AJ120" s="1032"/>
      <c r="AK120" s="1032"/>
      <c r="AL120" s="1032"/>
      <c r="AM120" s="1032"/>
      <c r="AN120" s="1047"/>
      <c r="AO120" s="1161" t="s">
        <v>74</v>
      </c>
      <c r="AP120" s="1033" t="s">
        <v>188</v>
      </c>
      <c r="AQ120" s="335" t="str">
        <f>IFERROR(INDEX(Tableau_Affectation_S1,AQ117,AQ118),"")</f>
        <v>Résistance des matériaux 2</v>
      </c>
      <c r="AR120" s="335" t="str">
        <f>IFERROR(INDEX(Tableau_Affectation_S1,AR117,AR118),"")</f>
        <v>Résistance des matériaux Avancée</v>
      </c>
      <c r="AS120" s="335" t="str">
        <f>IFERROR(INDEX(Tableau_Affectation_S1,AS117,AS118),"")</f>
        <v>TP MDF/RDM</v>
      </c>
      <c r="AT120" s="336" t="str">
        <f>IFERROR(INDEX(Tableau_Affectation_S1,AT117,AT118),"")</f>
        <v/>
      </c>
      <c r="AU120" s="336" t="str">
        <f>IFERROR(INDEX(Tableau_Affectation_S1,AU117,AU118),"")</f>
        <v/>
      </c>
      <c r="AV120" s="1034" t="s">
        <v>189</v>
      </c>
      <c r="AW120" s="337" t="str">
        <f>Affectation_S2!AQ120</f>
        <v/>
      </c>
      <c r="AX120" s="337" t="str">
        <f>Affectation_S2!AR120</f>
        <v/>
      </c>
      <c r="AY120" s="337" t="str">
        <f>Affectation_S2!AS120</f>
        <v/>
      </c>
      <c r="AZ120" s="337" t="str">
        <f>Affectation_S2!AT120</f>
        <v/>
      </c>
      <c r="BX120" s="452" t="s">
        <v>318</v>
      </c>
    </row>
    <row r="121" spans="1:76" hidden="1">
      <c r="A121" s="1162"/>
      <c r="B121" s="1163"/>
      <c r="C121" s="1163">
        <v>117</v>
      </c>
      <c r="D121" s="313" t="str">
        <f>$B$124&amp;D122</f>
        <v>120A0</v>
      </c>
      <c r="E121" s="313" t="str">
        <f>$B$124&amp;E122</f>
        <v>120A0</v>
      </c>
      <c r="F121" s="313" t="str">
        <f t="shared" ref="F121:AM121" si="103">$B$124&amp;F122</f>
        <v>120A0</v>
      </c>
      <c r="G121" s="313" t="str">
        <f t="shared" si="103"/>
        <v>120A0</v>
      </c>
      <c r="H121" s="314" t="str">
        <f t="shared" si="103"/>
        <v>120A1</v>
      </c>
      <c r="I121" s="314" t="str">
        <f t="shared" si="103"/>
        <v>120A0</v>
      </c>
      <c r="J121" s="314" t="str">
        <f t="shared" si="103"/>
        <v>120A0</v>
      </c>
      <c r="K121" s="314" t="str">
        <f t="shared" si="103"/>
        <v>120A0</v>
      </c>
      <c r="L121" s="315" t="str">
        <f t="shared" si="103"/>
        <v>120A0</v>
      </c>
      <c r="M121" s="315" t="str">
        <f t="shared" si="103"/>
        <v>120A0</v>
      </c>
      <c r="N121" s="315" t="str">
        <f t="shared" si="103"/>
        <v>120A0</v>
      </c>
      <c r="O121" s="315" t="str">
        <f t="shared" si="103"/>
        <v>120A0</v>
      </c>
      <c r="P121" s="316" t="str">
        <f t="shared" si="103"/>
        <v>120A0</v>
      </c>
      <c r="Q121" s="316" t="str">
        <f t="shared" si="103"/>
        <v>120A0</v>
      </c>
      <c r="R121" s="316" t="str">
        <f t="shared" si="103"/>
        <v>120A0</v>
      </c>
      <c r="S121" s="316" t="str">
        <f t="shared" si="103"/>
        <v>120A0</v>
      </c>
      <c r="T121" s="317" t="str">
        <f t="shared" si="103"/>
        <v>120A0</v>
      </c>
      <c r="U121" s="317" t="str">
        <f t="shared" si="103"/>
        <v>120A0</v>
      </c>
      <c r="V121" s="317" t="str">
        <f t="shared" si="103"/>
        <v>120A0</v>
      </c>
      <c r="W121" s="317" t="str">
        <f t="shared" si="103"/>
        <v>120A0</v>
      </c>
      <c r="X121" s="318" t="str">
        <f t="shared" si="103"/>
        <v>120A0</v>
      </c>
      <c r="Y121" s="318" t="str">
        <f t="shared" si="103"/>
        <v>120A0</v>
      </c>
      <c r="Z121" s="318" t="str">
        <f t="shared" si="103"/>
        <v>120A0</v>
      </c>
      <c r="AA121" s="318" t="str">
        <f t="shared" si="103"/>
        <v>120A0</v>
      </c>
      <c r="AB121" s="319" t="str">
        <f t="shared" si="103"/>
        <v>120A0</v>
      </c>
      <c r="AC121" s="319" t="str">
        <f t="shared" si="103"/>
        <v>120A0</v>
      </c>
      <c r="AD121" s="319" t="str">
        <f t="shared" si="103"/>
        <v>120A0</v>
      </c>
      <c r="AE121" s="319" t="str">
        <f t="shared" si="103"/>
        <v>120A0</v>
      </c>
      <c r="AF121" s="320" t="str">
        <f t="shared" si="103"/>
        <v>120A0</v>
      </c>
      <c r="AG121" s="320" t="str">
        <f t="shared" si="103"/>
        <v>120A0</v>
      </c>
      <c r="AH121" s="320" t="str">
        <f t="shared" si="103"/>
        <v>120A0</v>
      </c>
      <c r="AI121" s="320" t="str">
        <f t="shared" si="103"/>
        <v>120A0</v>
      </c>
      <c r="AJ121" s="321" t="str">
        <f t="shared" si="103"/>
        <v>120A0</v>
      </c>
      <c r="AK121" s="321" t="str">
        <f t="shared" si="103"/>
        <v>120A0</v>
      </c>
      <c r="AL121" s="321" t="str">
        <f t="shared" si="103"/>
        <v>120A0</v>
      </c>
      <c r="AM121" s="321" t="str">
        <f t="shared" si="103"/>
        <v>120A0</v>
      </c>
      <c r="AN121" s="1047"/>
      <c r="AO121" s="1162"/>
      <c r="AP121" s="1017"/>
      <c r="AQ121" s="345">
        <f t="shared" ref="AQ121:AT121" si="104">AQ117+4</f>
        <v>120</v>
      </c>
      <c r="AR121" s="345">
        <f t="shared" si="104"/>
        <v>120</v>
      </c>
      <c r="AS121" s="345">
        <f t="shared" si="104"/>
        <v>120</v>
      </c>
      <c r="AT121" s="345">
        <f t="shared" si="104"/>
        <v>120</v>
      </c>
      <c r="AU121" s="333">
        <v>120</v>
      </c>
      <c r="AV121" s="1018"/>
      <c r="AW121" s="1018"/>
      <c r="AX121" s="1018"/>
      <c r="AY121" s="1018"/>
      <c r="AZ121" s="1018"/>
      <c r="BX121" s="452" t="s">
        <v>318</v>
      </c>
    </row>
    <row r="122" spans="1:76" hidden="1">
      <c r="A122" s="1164"/>
      <c r="B122" s="1165"/>
      <c r="C122" s="1165">
        <v>118</v>
      </c>
      <c r="D122" s="323">
        <f>D123</f>
        <v>0</v>
      </c>
      <c r="E122" s="323">
        <f>IF(E123=1,SUM($D$123:E123),0)</f>
        <v>0</v>
      </c>
      <c r="F122" s="323">
        <f>IF(F123=1,SUM($D$123:F123),0)</f>
        <v>0</v>
      </c>
      <c r="G122" s="323">
        <f>IF(G123=1,SUM($D$123:G123),0)</f>
        <v>0</v>
      </c>
      <c r="H122" s="324">
        <f>IF(H123=1,SUM($D$123:H123),0)</f>
        <v>1</v>
      </c>
      <c r="I122" s="324">
        <f>IF(I123=1,SUM($D$123:I123),0)</f>
        <v>0</v>
      </c>
      <c r="J122" s="324">
        <f>IF(J123=1,SUM($D$123:J123),0)</f>
        <v>0</v>
      </c>
      <c r="K122" s="324">
        <f>IF(K123=1,SUM($D$123:K123),0)</f>
        <v>0</v>
      </c>
      <c r="L122" s="325">
        <f>IF(L123=1,SUM($D$123:L123),0)</f>
        <v>0</v>
      </c>
      <c r="M122" s="325">
        <f>IF(M123=1,SUM($D$123:M123),0)</f>
        <v>0</v>
      </c>
      <c r="N122" s="325">
        <f>IF(N123=1,SUM($D$123:N123),0)</f>
        <v>0</v>
      </c>
      <c r="O122" s="325">
        <f>IF(O123=1,SUM($D$123:O123),0)</f>
        <v>0</v>
      </c>
      <c r="P122" s="326">
        <f>IF(P123=1,SUM($D$123:P123),0)</f>
        <v>0</v>
      </c>
      <c r="Q122" s="326">
        <f>IF(Q123=1,SUM($D$123:Q123),0)</f>
        <v>0</v>
      </c>
      <c r="R122" s="326">
        <f>IF(R123=1,SUM($D$123:R123),0)</f>
        <v>0</v>
      </c>
      <c r="S122" s="326">
        <f>IF(S123=1,SUM($D$123:S123),0)</f>
        <v>0</v>
      </c>
      <c r="T122" s="327">
        <f>IF(T123=1,SUM($D$123:T123),0)</f>
        <v>0</v>
      </c>
      <c r="U122" s="327">
        <f>IF(U123=1,SUM($D$123:U123),0)</f>
        <v>0</v>
      </c>
      <c r="V122" s="327">
        <f>IF(V123=1,SUM($D$123:V123),0)</f>
        <v>0</v>
      </c>
      <c r="W122" s="327">
        <f>IF(W123=1,SUM($D$123:W123),0)</f>
        <v>0</v>
      </c>
      <c r="X122" s="328">
        <f>IF(X123=1,SUM($D$123:X123),0)</f>
        <v>0</v>
      </c>
      <c r="Y122" s="328">
        <f>IF(Y123=1,SUM($D$123:Y123),0)</f>
        <v>0</v>
      </c>
      <c r="Z122" s="328">
        <f>IF(Z123=1,SUM($D$123:Z123),0)</f>
        <v>0</v>
      </c>
      <c r="AA122" s="328">
        <f>IF(AA123=1,SUM($D$123:AA123),0)</f>
        <v>0</v>
      </c>
      <c r="AB122" s="329">
        <f>IF(AB123=1,SUM($D$123:AB123),0)</f>
        <v>0</v>
      </c>
      <c r="AC122" s="329">
        <f>IF(AC123=1,SUM($D$123:AC123),0)</f>
        <v>0</v>
      </c>
      <c r="AD122" s="329">
        <f>IF(AD123=1,SUM($D$123:AD123),0)</f>
        <v>0</v>
      </c>
      <c r="AE122" s="329">
        <f>IF(AE123=1,SUM($D$123:AE123),0)</f>
        <v>0</v>
      </c>
      <c r="AF122" s="330">
        <f>IF(AF123=1,SUM($D$123:AF123),0)</f>
        <v>0</v>
      </c>
      <c r="AG122" s="330">
        <f>IF(AG123=1,SUM($D$123:AG123),0)</f>
        <v>0</v>
      </c>
      <c r="AH122" s="330">
        <f>IF(AH123=1,SUM($D$123:AH123),0)</f>
        <v>0</v>
      </c>
      <c r="AI122" s="330">
        <f>IF(AI123=1,SUM($D$123:AI123),0)</f>
        <v>0</v>
      </c>
      <c r="AJ122" s="331">
        <f>IF(AJ123=1,SUM($D$123:AJ123),0)</f>
        <v>0</v>
      </c>
      <c r="AK122" s="331">
        <f>IF(AK123=1,SUM($D$123:AK123),0)</f>
        <v>0</v>
      </c>
      <c r="AL122" s="331">
        <f>IF(AL123=1,SUM($D$123:AL123),0)</f>
        <v>0</v>
      </c>
      <c r="AM122" s="331">
        <f>IF(AM123=1,SUM($D$123:AM123),0)</f>
        <v>0</v>
      </c>
      <c r="AN122" s="1047"/>
      <c r="AO122" s="1164"/>
      <c r="AP122" s="1021"/>
      <c r="AQ122" s="333">
        <f t="array" ref="AQ122">IF(MIN(IF(Affectation_S1!$A$5:$AM$216=B124&amp;"1",COLUMN(Affectation_S1!$A$5:$AM$216)))&lt;&gt;0,MIN(IF(Affectation_S1!$A$5:$AM$216=B124&amp;"1",COLUMN(Affectation_S1!$A$5:$AM$216))),"")</f>
        <v>8</v>
      </c>
      <c r="AR122" s="333" t="str">
        <f t="array" ref="AR122">IF(MIN(IF(Affectation_S1!$A$5:$AM$216=B124&amp;"2",COLUMN(Affectation_S1!$A$5:$AM$216)))&lt;&gt;0,MIN(IF(Affectation_S1!$A$5:$AM$216=B124&amp;"2",COLUMN(Affectation_S1!$A$5:$AM$216))),"")</f>
        <v/>
      </c>
      <c r="AS122" s="333" t="str">
        <f t="array" ref="AS122">IF(MIN(IF(Affectation_S1!$A$5:$AM$216=B124&amp;"3",COLUMN(Affectation_S1!$A$5:$AM$216)))&lt;&gt;0,MIN(IF(Affectation_S1!$A$5:$AM$216=B124&amp;"3",COLUMN(Affectation_S1!$A$5:$AM$216))),"")</f>
        <v/>
      </c>
      <c r="AT122" s="333" t="str">
        <f t="array" ref="AT122">IF(MIN(IF(Affectation_S1!$A$5:$AM$216=B124&amp;"4",COLUMN(Affectation_S1!$A$5:$AM$216)))&lt;&gt;0,MIN(IF(Affectation_S1!$A$5:$AM$216=B124&amp;"4",COLUMN(Affectation_S1!$A$5:$AM$216))),"")</f>
        <v/>
      </c>
      <c r="AU122" s="333" t="str">
        <f t="array" ref="AU122">IF(MIN(IF(Affectation_S1!$A$5:$AM$216=C124&amp;"5",COLUMN(Affectation_S1!$A$5:$AM$216)))&lt;&gt;0,MIN(IF(Affectation_S1!$A$5:$AM$216=C124&amp;"5",COLUMN(Affectation_S1!$A$5:$AM$216))),"")</f>
        <v/>
      </c>
      <c r="AV122" s="1018"/>
      <c r="AW122" s="1018"/>
      <c r="AX122" s="1018"/>
      <c r="AY122" s="1018"/>
      <c r="AZ122" s="1018"/>
      <c r="BX122" s="452" t="s">
        <v>318</v>
      </c>
    </row>
    <row r="123" spans="1:76" hidden="1">
      <c r="A123" s="1164"/>
      <c r="B123" s="1165"/>
      <c r="C123" s="1165">
        <v>119</v>
      </c>
      <c r="D123" s="323">
        <f>IF(D124&lt;&gt;"",1,0)</f>
        <v>0</v>
      </c>
      <c r="E123" s="323">
        <f>IF(E124&lt;&gt;"",1,0)</f>
        <v>0</v>
      </c>
      <c r="F123" s="323">
        <f t="shared" ref="F123:AM123" si="105">IF(F124&lt;&gt;"",1,0)</f>
        <v>0</v>
      </c>
      <c r="G123" s="323">
        <f t="shared" si="105"/>
        <v>0</v>
      </c>
      <c r="H123" s="324">
        <f t="shared" si="105"/>
        <v>1</v>
      </c>
      <c r="I123" s="324">
        <f t="shared" si="105"/>
        <v>0</v>
      </c>
      <c r="J123" s="324">
        <f t="shared" si="105"/>
        <v>0</v>
      </c>
      <c r="K123" s="324">
        <f t="shared" si="105"/>
        <v>0</v>
      </c>
      <c r="L123" s="325">
        <f t="shared" si="105"/>
        <v>0</v>
      </c>
      <c r="M123" s="325">
        <f t="shared" si="105"/>
        <v>0</v>
      </c>
      <c r="N123" s="325">
        <f t="shared" si="105"/>
        <v>0</v>
      </c>
      <c r="O123" s="325">
        <f t="shared" si="105"/>
        <v>0</v>
      </c>
      <c r="P123" s="326">
        <f t="shared" si="105"/>
        <v>0</v>
      </c>
      <c r="Q123" s="326">
        <f t="shared" si="105"/>
        <v>0</v>
      </c>
      <c r="R123" s="326">
        <f t="shared" si="105"/>
        <v>0</v>
      </c>
      <c r="S123" s="326">
        <f t="shared" si="105"/>
        <v>0</v>
      </c>
      <c r="T123" s="327">
        <f t="shared" si="105"/>
        <v>0</v>
      </c>
      <c r="U123" s="327">
        <f t="shared" si="105"/>
        <v>0</v>
      </c>
      <c r="V123" s="327">
        <f t="shared" si="105"/>
        <v>0</v>
      </c>
      <c r="W123" s="327">
        <f t="shared" si="105"/>
        <v>0</v>
      </c>
      <c r="X123" s="328">
        <f t="shared" si="105"/>
        <v>0</v>
      </c>
      <c r="Y123" s="328">
        <f t="shared" si="105"/>
        <v>0</v>
      </c>
      <c r="Z123" s="328">
        <f t="shared" si="105"/>
        <v>0</v>
      </c>
      <c r="AA123" s="328">
        <f t="shared" si="105"/>
        <v>0</v>
      </c>
      <c r="AB123" s="329">
        <f t="shared" si="105"/>
        <v>0</v>
      </c>
      <c r="AC123" s="329">
        <f t="shared" si="105"/>
        <v>0</v>
      </c>
      <c r="AD123" s="329">
        <f t="shared" si="105"/>
        <v>0</v>
      </c>
      <c r="AE123" s="329">
        <f t="shared" si="105"/>
        <v>0</v>
      </c>
      <c r="AF123" s="330">
        <f t="shared" si="105"/>
        <v>0</v>
      </c>
      <c r="AG123" s="330">
        <f t="shared" si="105"/>
        <v>0</v>
      </c>
      <c r="AH123" s="330">
        <f t="shared" si="105"/>
        <v>0</v>
      </c>
      <c r="AI123" s="330">
        <f t="shared" si="105"/>
        <v>0</v>
      </c>
      <c r="AJ123" s="331">
        <f t="shared" si="105"/>
        <v>0</v>
      </c>
      <c r="AK123" s="331">
        <f t="shared" si="105"/>
        <v>0</v>
      </c>
      <c r="AL123" s="331">
        <f t="shared" si="105"/>
        <v>0</v>
      </c>
      <c r="AM123" s="331">
        <f t="shared" si="105"/>
        <v>0</v>
      </c>
      <c r="AN123" s="1047"/>
      <c r="AO123" s="1164"/>
      <c r="AP123" s="1021"/>
      <c r="AQ123" s="333"/>
      <c r="AR123" s="333"/>
      <c r="AS123" s="333"/>
      <c r="AT123" s="1022"/>
      <c r="AU123" s="333"/>
      <c r="AV123" s="1018"/>
      <c r="AW123" s="1018"/>
      <c r="AX123" s="1018"/>
      <c r="AY123" s="1018"/>
      <c r="AZ123" s="1018"/>
      <c r="BX123" s="452" t="s">
        <v>318</v>
      </c>
    </row>
    <row r="124" spans="1:76" ht="16.5" thickBot="1">
      <c r="A124" s="1166" t="s">
        <v>61</v>
      </c>
      <c r="B124" s="365" t="str">
        <f t="shared" ref="B124" si="106">C124&amp;"A"</f>
        <v>120A</v>
      </c>
      <c r="C124" s="365">
        <v>120</v>
      </c>
      <c r="D124" s="1024"/>
      <c r="E124" s="1024"/>
      <c r="F124" s="1024"/>
      <c r="G124" s="1024"/>
      <c r="H124" s="1025" t="s">
        <v>211</v>
      </c>
      <c r="I124" s="1025"/>
      <c r="J124" s="1025"/>
      <c r="K124" s="1025"/>
      <c r="L124" s="1026"/>
      <c r="M124" s="1026"/>
      <c r="N124" s="1026"/>
      <c r="O124" s="1026"/>
      <c r="P124" s="1027"/>
      <c r="Q124" s="1027"/>
      <c r="R124" s="1027"/>
      <c r="S124" s="1027"/>
      <c r="T124" s="1028"/>
      <c r="U124" s="1028"/>
      <c r="V124" s="1028"/>
      <c r="W124" s="1028"/>
      <c r="X124" s="1029"/>
      <c r="Y124" s="1029"/>
      <c r="Z124" s="1029"/>
      <c r="AA124" s="1029"/>
      <c r="AB124" s="1030"/>
      <c r="AC124" s="1030"/>
      <c r="AD124" s="1030"/>
      <c r="AE124" s="1030"/>
      <c r="AF124" s="1031"/>
      <c r="AG124" s="1031"/>
      <c r="AH124" s="1031"/>
      <c r="AI124" s="1031"/>
      <c r="AJ124" s="1032"/>
      <c r="AK124" s="1032"/>
      <c r="AL124" s="1032"/>
      <c r="AM124" s="1032"/>
      <c r="AN124" s="1047"/>
      <c r="AO124" s="1166" t="s">
        <v>61</v>
      </c>
      <c r="AP124" s="1033" t="s">
        <v>188</v>
      </c>
      <c r="AQ124" s="335" t="str">
        <f>IFERROR(INDEX(Tableau_Affectation_S1,AQ121,AQ122),"")</f>
        <v>Mécanique analytique</v>
      </c>
      <c r="AR124" s="335" t="str">
        <f>IFERROR(INDEX(Tableau_Affectation_S1,AR121,AR122),"")</f>
        <v/>
      </c>
      <c r="AS124" s="335" t="str">
        <f>IFERROR(INDEX(Tableau_Affectation_S1,AS121,AS122),"")</f>
        <v/>
      </c>
      <c r="AT124" s="336" t="str">
        <f>IFERROR(INDEX(Tableau_Affectation_S1,AT121,AT122),"")</f>
        <v/>
      </c>
      <c r="AU124" s="336" t="str">
        <f>IFERROR(INDEX(Tableau_Affectation_S1,AU121,AU122),"")</f>
        <v/>
      </c>
      <c r="AV124" s="1034" t="s">
        <v>189</v>
      </c>
      <c r="AW124" s="337" t="str">
        <f>Affectation_S2!AQ124</f>
        <v/>
      </c>
      <c r="AX124" s="337" t="str">
        <f>Affectation_S2!AR124</f>
        <v/>
      </c>
      <c r="AY124" s="337" t="str">
        <f>Affectation_S2!AS124</f>
        <v/>
      </c>
      <c r="AZ124" s="337" t="str">
        <f>Affectation_S2!AT124</f>
        <v/>
      </c>
      <c r="BX124" s="452" t="s">
        <v>318</v>
      </c>
    </row>
    <row r="125" spans="1:76" hidden="1">
      <c r="A125" s="1167"/>
      <c r="B125" s="1168"/>
      <c r="C125" s="1168">
        <v>121</v>
      </c>
      <c r="D125" s="313" t="str">
        <f>$B$128&amp;D126</f>
        <v>124A0</v>
      </c>
      <c r="E125" s="313" t="str">
        <f>$B$128&amp;E126</f>
        <v>124A0</v>
      </c>
      <c r="F125" s="313" t="str">
        <f t="shared" ref="F125:AM125" si="107">$B$128&amp;F126</f>
        <v>124A0</v>
      </c>
      <c r="G125" s="313" t="str">
        <f t="shared" si="107"/>
        <v>124A0</v>
      </c>
      <c r="H125" s="314" t="str">
        <f t="shared" si="107"/>
        <v>124A0</v>
      </c>
      <c r="I125" s="314" t="str">
        <f t="shared" si="107"/>
        <v>124A0</v>
      </c>
      <c r="J125" s="314" t="str">
        <f t="shared" si="107"/>
        <v>124A0</v>
      </c>
      <c r="K125" s="314" t="str">
        <f t="shared" si="107"/>
        <v>124A0</v>
      </c>
      <c r="L125" s="315" t="str">
        <f t="shared" si="107"/>
        <v>124A0</v>
      </c>
      <c r="M125" s="315" t="str">
        <f t="shared" si="107"/>
        <v>124A0</v>
      </c>
      <c r="N125" s="315" t="str">
        <f t="shared" si="107"/>
        <v>124A0</v>
      </c>
      <c r="O125" s="315" t="str">
        <f t="shared" si="107"/>
        <v>124A0</v>
      </c>
      <c r="P125" s="316" t="str">
        <f t="shared" si="107"/>
        <v>124A0</v>
      </c>
      <c r="Q125" s="316" t="str">
        <f t="shared" si="107"/>
        <v>124A0</v>
      </c>
      <c r="R125" s="316" t="str">
        <f t="shared" si="107"/>
        <v>124A0</v>
      </c>
      <c r="S125" s="316" t="str">
        <f t="shared" si="107"/>
        <v>124A0</v>
      </c>
      <c r="T125" s="317" t="str">
        <f t="shared" si="107"/>
        <v>124A1</v>
      </c>
      <c r="U125" s="317" t="str">
        <f t="shared" si="107"/>
        <v>124A0</v>
      </c>
      <c r="V125" s="317" t="str">
        <f t="shared" si="107"/>
        <v>124A0</v>
      </c>
      <c r="W125" s="317" t="str">
        <f t="shared" si="107"/>
        <v>124A0</v>
      </c>
      <c r="X125" s="318" t="str">
        <f t="shared" si="107"/>
        <v>124A0</v>
      </c>
      <c r="Y125" s="318" t="str">
        <f t="shared" si="107"/>
        <v>124A0</v>
      </c>
      <c r="Z125" s="318" t="str">
        <f t="shared" si="107"/>
        <v>124A0</v>
      </c>
      <c r="AA125" s="318" t="str">
        <f t="shared" si="107"/>
        <v>124A0</v>
      </c>
      <c r="AB125" s="319" t="str">
        <f t="shared" si="107"/>
        <v>124A0</v>
      </c>
      <c r="AC125" s="319" t="str">
        <f t="shared" si="107"/>
        <v>124A0</v>
      </c>
      <c r="AD125" s="319" t="str">
        <f t="shared" si="107"/>
        <v>124A0</v>
      </c>
      <c r="AE125" s="319" t="str">
        <f t="shared" si="107"/>
        <v>124A0</v>
      </c>
      <c r="AF125" s="320" t="str">
        <f t="shared" si="107"/>
        <v>124A0</v>
      </c>
      <c r="AG125" s="320" t="str">
        <f t="shared" si="107"/>
        <v>124A0</v>
      </c>
      <c r="AH125" s="320" t="str">
        <f t="shared" si="107"/>
        <v>124A0</v>
      </c>
      <c r="AI125" s="320" t="str">
        <f t="shared" si="107"/>
        <v>124A0</v>
      </c>
      <c r="AJ125" s="321" t="str">
        <f t="shared" si="107"/>
        <v>124A0</v>
      </c>
      <c r="AK125" s="321" t="str">
        <f t="shared" si="107"/>
        <v>124A0</v>
      </c>
      <c r="AL125" s="321" t="str">
        <f t="shared" si="107"/>
        <v>124A0</v>
      </c>
      <c r="AM125" s="321" t="str">
        <f t="shared" si="107"/>
        <v>124A0</v>
      </c>
      <c r="AN125" s="1047"/>
      <c r="AO125" s="1167"/>
      <c r="AP125" s="1017"/>
      <c r="AQ125" s="345">
        <f t="shared" ref="AQ125:AT125" si="108">AQ121+4</f>
        <v>124</v>
      </c>
      <c r="AR125" s="345">
        <f t="shared" si="108"/>
        <v>124</v>
      </c>
      <c r="AS125" s="345">
        <f t="shared" si="108"/>
        <v>124</v>
      </c>
      <c r="AT125" s="345">
        <f t="shared" si="108"/>
        <v>124</v>
      </c>
      <c r="AU125" s="345">
        <v>124</v>
      </c>
      <c r="AV125" s="1018"/>
      <c r="AW125" s="1018"/>
      <c r="AX125" s="1018"/>
      <c r="AY125" s="1018"/>
      <c r="AZ125" s="1018"/>
      <c r="BX125" s="452" t="s">
        <v>318</v>
      </c>
    </row>
    <row r="126" spans="1:76" hidden="1">
      <c r="A126" s="1169"/>
      <c r="B126" s="1170"/>
      <c r="C126" s="1170">
        <v>122</v>
      </c>
      <c r="D126" s="323">
        <f>D127</f>
        <v>0</v>
      </c>
      <c r="E126" s="323">
        <f>IF(E127=1,SUM($D$127:E127),0)</f>
        <v>0</v>
      </c>
      <c r="F126" s="323">
        <f>IF(F127=1,SUM($D$127:F127),0)</f>
        <v>0</v>
      </c>
      <c r="G126" s="323">
        <f>IF(G127=1,SUM($D$127:G127),0)</f>
        <v>0</v>
      </c>
      <c r="H126" s="324">
        <f>IF(H127=1,SUM($D$127:H127),0)</f>
        <v>0</v>
      </c>
      <c r="I126" s="324">
        <f>IF(I127=1,SUM($D$127:I127),0)</f>
        <v>0</v>
      </c>
      <c r="J126" s="324">
        <f>IF(J127=1,SUM($D$127:J127),0)</f>
        <v>0</v>
      </c>
      <c r="K126" s="324">
        <f>IF(K127=1,SUM($D$127:K127),0)</f>
        <v>0</v>
      </c>
      <c r="L126" s="325">
        <f>IF(L127=1,SUM($D$127:L127),0)</f>
        <v>0</v>
      </c>
      <c r="M126" s="325">
        <f>IF(M127=1,SUM($D$127:M127),0)</f>
        <v>0</v>
      </c>
      <c r="N126" s="325">
        <f>IF(N127=1,SUM($D$127:N127),0)</f>
        <v>0</v>
      </c>
      <c r="O126" s="325">
        <f>IF(O127=1,SUM($D$127:O127),0)</f>
        <v>0</v>
      </c>
      <c r="P126" s="326">
        <f>IF(P127=1,SUM($D$127:P127),0)</f>
        <v>0</v>
      </c>
      <c r="Q126" s="326">
        <f>IF(Q127=1,SUM($D$127:Q127),0)</f>
        <v>0</v>
      </c>
      <c r="R126" s="326">
        <f>IF(R127=1,SUM($D$127:R127),0)</f>
        <v>0</v>
      </c>
      <c r="S126" s="326">
        <f>IF(S127=1,SUM($D$127:S127),0)</f>
        <v>0</v>
      </c>
      <c r="T126" s="327">
        <f>IF(T127=1,SUM($D$127:T127),0)</f>
        <v>1</v>
      </c>
      <c r="U126" s="327">
        <f>IF(U127=1,SUM($D$127:U127),0)</f>
        <v>0</v>
      </c>
      <c r="V126" s="327">
        <f>IF(V127=1,SUM($D$127:V127),0)</f>
        <v>0</v>
      </c>
      <c r="W126" s="327">
        <f>IF(W127=1,SUM($D$127:W127),0)</f>
        <v>0</v>
      </c>
      <c r="X126" s="328">
        <f>IF(X127=1,SUM($D$127:X127),0)</f>
        <v>0</v>
      </c>
      <c r="Y126" s="328">
        <f>IF(Y127=1,SUM($D$127:Y127),0)</f>
        <v>0</v>
      </c>
      <c r="Z126" s="328">
        <f>IF(Z127=1,SUM($D$127:Z127),0)</f>
        <v>0</v>
      </c>
      <c r="AA126" s="328">
        <f>IF(AA127=1,SUM($D$127:AA127),0)</f>
        <v>0</v>
      </c>
      <c r="AB126" s="329">
        <f>IF(AB127=1,SUM($D$127:AB127),0)</f>
        <v>0</v>
      </c>
      <c r="AC126" s="329">
        <f>IF(AC127=1,SUM($D$127:AC127),0)</f>
        <v>0</v>
      </c>
      <c r="AD126" s="329">
        <f>IF(AD127=1,SUM($D$127:AD127),0)</f>
        <v>0</v>
      </c>
      <c r="AE126" s="329">
        <f>IF(AE127=1,SUM($D$127:AE127),0)</f>
        <v>0</v>
      </c>
      <c r="AF126" s="330">
        <f>IF(AF127=1,SUM($D$127:AF127),0)</f>
        <v>0</v>
      </c>
      <c r="AG126" s="330">
        <f>IF(AG127=1,SUM($D$127:AG127),0)</f>
        <v>0</v>
      </c>
      <c r="AH126" s="330">
        <f>IF(AH127=1,SUM($D$127:AH127),0)</f>
        <v>0</v>
      </c>
      <c r="AI126" s="330">
        <f>IF(AI127=1,SUM($D$127:AI127),0)</f>
        <v>0</v>
      </c>
      <c r="AJ126" s="331">
        <f>IF(AJ127=1,SUM($D$127:AJ127),0)</f>
        <v>0</v>
      </c>
      <c r="AK126" s="331">
        <f>IF(AK127=1,SUM($D$127:AK127),0)</f>
        <v>0</v>
      </c>
      <c r="AL126" s="331">
        <f>IF(AL127=1,SUM($D$127:AL127),0)</f>
        <v>0</v>
      </c>
      <c r="AM126" s="331">
        <f>IF(AM127=1,SUM($D$127:AM127),0)</f>
        <v>0</v>
      </c>
      <c r="AN126" s="1047"/>
      <c r="AO126" s="1169"/>
      <c r="AP126" s="1021"/>
      <c r="AQ126" s="333">
        <f t="array" ref="AQ126">IF(MIN(IF(Affectation_S1!$A$5:$AM$216=B128&amp;"1",COLUMN(Affectation_S1!$A$5:$AM$216)))&lt;&gt;0,MIN(IF(Affectation_S1!$A$5:$AM$216=B128&amp;"1",COLUMN(Affectation_S1!$A$5:$AM$216))),"")</f>
        <v>20</v>
      </c>
      <c r="AR126" s="333" t="str">
        <f t="array" ref="AR126">IF(MIN(IF(Affectation_S1!$A$5:$AM$216=B128&amp;"2",COLUMN(Affectation_S1!$A$5:$AM$216)))&lt;&gt;0,MIN(IF(Affectation_S1!$A$5:$AM$216=B128&amp;"2",COLUMN(Affectation_S1!$A$5:$AM$216))),"")</f>
        <v/>
      </c>
      <c r="AS126" s="333" t="str">
        <f t="array" ref="AS126">IF(MIN(IF(Affectation_S1!$A$5:$AM$216=B128&amp;"3",COLUMN(Affectation_S1!$A$5:$AM$216)))&lt;&gt;0,MIN(IF(Affectation_S1!$A$5:$AM$216=B128&amp;"3",COLUMN(Affectation_S1!$A$5:$AM$216))),"")</f>
        <v/>
      </c>
      <c r="AT126" s="333" t="str">
        <f t="array" ref="AT126">IF(MIN(IF(Affectation_S1!$A$5:$AM$216=B128&amp;"4",COLUMN(Affectation_S1!$A$5:$AM$216)))&lt;&gt;0,MIN(IF(Affectation_S1!$A$5:$AM$216=B128&amp;"4",COLUMN(Affectation_S1!$A$5:$AM$216))),"")</f>
        <v/>
      </c>
      <c r="AU126" s="333" t="str">
        <f t="array" ref="AU126">IF(MIN(IF(Affectation_S1!$A$5:$AM$216=C128&amp;"5",COLUMN(Affectation_S1!$A$5:$AM$216)))&lt;&gt;0,MIN(IF(Affectation_S1!$A$5:$AM$216=C128&amp;"5",COLUMN(Affectation_S1!$A$5:$AM$216))),"")</f>
        <v/>
      </c>
      <c r="AV126" s="1018"/>
      <c r="AW126" s="1018"/>
      <c r="AX126" s="1018"/>
      <c r="AY126" s="1018"/>
      <c r="AZ126" s="1018"/>
      <c r="BX126" s="452" t="s">
        <v>318</v>
      </c>
    </row>
    <row r="127" spans="1:76" hidden="1">
      <c r="A127" s="1169"/>
      <c r="B127" s="1170"/>
      <c r="C127" s="1170">
        <v>123</v>
      </c>
      <c r="D127" s="323">
        <f>IF(D128&lt;&gt;"",1,0)</f>
        <v>0</v>
      </c>
      <c r="E127" s="323">
        <f>IF(E128&lt;&gt;"",1,0)</f>
        <v>0</v>
      </c>
      <c r="F127" s="323">
        <f t="shared" ref="F127:AM127" si="109">IF(F128&lt;&gt;"",1,0)</f>
        <v>0</v>
      </c>
      <c r="G127" s="323">
        <f t="shared" si="109"/>
        <v>0</v>
      </c>
      <c r="H127" s="324">
        <f t="shared" si="109"/>
        <v>0</v>
      </c>
      <c r="I127" s="324">
        <f t="shared" si="109"/>
        <v>0</v>
      </c>
      <c r="J127" s="324">
        <f t="shared" si="109"/>
        <v>0</v>
      </c>
      <c r="K127" s="324">
        <f t="shared" si="109"/>
        <v>0</v>
      </c>
      <c r="L127" s="325">
        <f t="shared" si="109"/>
        <v>0</v>
      </c>
      <c r="M127" s="325">
        <f t="shared" si="109"/>
        <v>0</v>
      </c>
      <c r="N127" s="325">
        <f t="shared" si="109"/>
        <v>0</v>
      </c>
      <c r="O127" s="325">
        <f t="shared" si="109"/>
        <v>0</v>
      </c>
      <c r="P127" s="326">
        <f t="shared" si="109"/>
        <v>0</v>
      </c>
      <c r="Q127" s="326">
        <f t="shared" si="109"/>
        <v>0</v>
      </c>
      <c r="R127" s="326">
        <f t="shared" si="109"/>
        <v>0</v>
      </c>
      <c r="S127" s="326">
        <f t="shared" si="109"/>
        <v>0</v>
      </c>
      <c r="T127" s="327">
        <f t="shared" si="109"/>
        <v>1</v>
      </c>
      <c r="U127" s="327">
        <f t="shared" si="109"/>
        <v>0</v>
      </c>
      <c r="V127" s="327">
        <f t="shared" si="109"/>
        <v>0</v>
      </c>
      <c r="W127" s="327">
        <f t="shared" si="109"/>
        <v>0</v>
      </c>
      <c r="X127" s="328">
        <f t="shared" si="109"/>
        <v>0</v>
      </c>
      <c r="Y127" s="328">
        <f t="shared" si="109"/>
        <v>0</v>
      </c>
      <c r="Z127" s="328">
        <f t="shared" si="109"/>
        <v>0</v>
      </c>
      <c r="AA127" s="328">
        <f t="shared" si="109"/>
        <v>0</v>
      </c>
      <c r="AB127" s="329">
        <f t="shared" si="109"/>
        <v>0</v>
      </c>
      <c r="AC127" s="329">
        <f t="shared" si="109"/>
        <v>0</v>
      </c>
      <c r="AD127" s="329">
        <f t="shared" si="109"/>
        <v>0</v>
      </c>
      <c r="AE127" s="329">
        <f t="shared" si="109"/>
        <v>0</v>
      </c>
      <c r="AF127" s="330">
        <f t="shared" si="109"/>
        <v>0</v>
      </c>
      <c r="AG127" s="330">
        <f t="shared" si="109"/>
        <v>0</v>
      </c>
      <c r="AH127" s="330">
        <f t="shared" si="109"/>
        <v>0</v>
      </c>
      <c r="AI127" s="330">
        <f t="shared" si="109"/>
        <v>0</v>
      </c>
      <c r="AJ127" s="331">
        <f t="shared" si="109"/>
        <v>0</v>
      </c>
      <c r="AK127" s="331">
        <f t="shared" si="109"/>
        <v>0</v>
      </c>
      <c r="AL127" s="331">
        <f t="shared" si="109"/>
        <v>0</v>
      </c>
      <c r="AM127" s="331">
        <f t="shared" si="109"/>
        <v>0</v>
      </c>
      <c r="AN127" s="1047"/>
      <c r="AO127" s="1169"/>
      <c r="AP127" s="1021"/>
      <c r="AQ127" s="333"/>
      <c r="AR127" s="333"/>
      <c r="AS127" s="333"/>
      <c r="AT127" s="1022"/>
      <c r="AU127" s="1022"/>
      <c r="AV127" s="1018"/>
      <c r="AW127" s="1018"/>
      <c r="AX127" s="1018"/>
      <c r="AY127" s="1018"/>
      <c r="AZ127" s="1018"/>
      <c r="BX127" s="452" t="s">
        <v>318</v>
      </c>
    </row>
    <row r="128" spans="1:76" ht="16.5" thickBot="1">
      <c r="A128" s="1171" t="s">
        <v>48</v>
      </c>
      <c r="B128" s="366" t="str">
        <f t="shared" ref="B128" si="110">C128&amp;"A"</f>
        <v>124A</v>
      </c>
      <c r="C128" s="366">
        <v>124</v>
      </c>
      <c r="D128" s="1024"/>
      <c r="E128" s="1024"/>
      <c r="F128" s="1024"/>
      <c r="G128" s="1024"/>
      <c r="H128" s="1025"/>
      <c r="I128" s="1025"/>
      <c r="J128" s="1025"/>
      <c r="K128" s="1025"/>
      <c r="L128" s="1026"/>
      <c r="M128" s="1026"/>
      <c r="N128" s="1026"/>
      <c r="O128" s="1026"/>
      <c r="P128" s="1027"/>
      <c r="Q128" s="1027"/>
      <c r="R128" s="1027"/>
      <c r="S128" s="1027"/>
      <c r="T128" s="1028" t="s">
        <v>343</v>
      </c>
      <c r="U128" s="1028"/>
      <c r="V128" s="1028"/>
      <c r="W128" s="1028"/>
      <c r="X128" s="1029"/>
      <c r="Y128" s="1029"/>
      <c r="Z128" s="1029"/>
      <c r="AA128" s="1029"/>
      <c r="AB128" s="1030"/>
      <c r="AC128" s="1030"/>
      <c r="AD128" s="1030"/>
      <c r="AE128" s="1030"/>
      <c r="AF128" s="1031"/>
      <c r="AG128" s="1031"/>
      <c r="AH128" s="1031"/>
      <c r="AI128" s="1031"/>
      <c r="AJ128" s="1032"/>
      <c r="AK128" s="1032"/>
      <c r="AL128" s="1032"/>
      <c r="AM128" s="1032"/>
      <c r="AN128" s="1047"/>
      <c r="AO128" s="1171" t="s">
        <v>48</v>
      </c>
      <c r="AP128" s="1033" t="s">
        <v>188</v>
      </c>
      <c r="AQ128" s="335" t="str">
        <f>IFERROR(INDEX(Tableau_Affectation_S1,AQ125,AQ126),"")</f>
        <v>Mécanique des milieux continus</v>
      </c>
      <c r="AR128" s="335" t="str">
        <f>IFERROR(INDEX(Tableau_Affectation_S1,AR125,AR126),"")</f>
        <v/>
      </c>
      <c r="AS128" s="335" t="str">
        <f>IFERROR(INDEX(Tableau_Affectation_S1,AS125,AS126),"")</f>
        <v/>
      </c>
      <c r="AT128" s="336" t="str">
        <f>IFERROR(INDEX(Tableau_Affectation_S1,AT125,AT126),"")</f>
        <v/>
      </c>
      <c r="AU128" s="336" t="str">
        <f>IFERROR(INDEX(Tableau_Affectation_S1,AU125,AU126),"")</f>
        <v/>
      </c>
      <c r="AV128" s="1034" t="s">
        <v>189</v>
      </c>
      <c r="AW128" s="337" t="str">
        <f>Affectation_S2!AQ128</f>
        <v>P.Choix 1.1C:</v>
      </c>
      <c r="AX128" s="337" t="str">
        <f>Affectation_S2!AR128</f>
        <v/>
      </c>
      <c r="AY128" s="337" t="str">
        <f>Affectation_S2!AS128</f>
        <v/>
      </c>
      <c r="AZ128" s="337" t="str">
        <f>Affectation_S2!AT128</f>
        <v/>
      </c>
      <c r="BX128" s="452" t="s">
        <v>318</v>
      </c>
    </row>
    <row r="129" spans="1:76" hidden="1">
      <c r="A129" s="1172"/>
      <c r="B129" s="1173"/>
      <c r="C129" s="1173">
        <v>125</v>
      </c>
      <c r="D129" s="313" t="str">
        <f>$B$132&amp;D130</f>
        <v>128A0</v>
      </c>
      <c r="E129" s="313" t="str">
        <f>$B$132&amp;E130</f>
        <v>128A0</v>
      </c>
      <c r="F129" s="313" t="str">
        <f t="shared" ref="F129:AM129" si="111">$B$132&amp;F130</f>
        <v>128A0</v>
      </c>
      <c r="G129" s="313" t="str">
        <f t="shared" si="111"/>
        <v>128A0</v>
      </c>
      <c r="H129" s="314" t="str">
        <f t="shared" si="111"/>
        <v>128A0</v>
      </c>
      <c r="I129" s="314" t="str">
        <f t="shared" si="111"/>
        <v>128A0</v>
      </c>
      <c r="J129" s="314" t="str">
        <f t="shared" si="111"/>
        <v>128A0</v>
      </c>
      <c r="K129" s="314" t="str">
        <f t="shared" si="111"/>
        <v>128A0</v>
      </c>
      <c r="L129" s="315" t="str">
        <f t="shared" si="111"/>
        <v>128A0</v>
      </c>
      <c r="M129" s="315" t="str">
        <f t="shared" si="111"/>
        <v>128A0</v>
      </c>
      <c r="N129" s="315" t="str">
        <f t="shared" si="111"/>
        <v>128A0</v>
      </c>
      <c r="O129" s="315" t="str">
        <f t="shared" si="111"/>
        <v>128A0</v>
      </c>
      <c r="P129" s="316" t="str">
        <f t="shared" si="111"/>
        <v>128A0</v>
      </c>
      <c r="Q129" s="316" t="str">
        <f t="shared" si="111"/>
        <v>128A0</v>
      </c>
      <c r="R129" s="316" t="str">
        <f t="shared" si="111"/>
        <v>128A0</v>
      </c>
      <c r="S129" s="316" t="str">
        <f t="shared" si="111"/>
        <v>128A0</v>
      </c>
      <c r="T129" s="317" t="str">
        <f t="shared" si="111"/>
        <v>128A0</v>
      </c>
      <c r="U129" s="317" t="str">
        <f t="shared" si="111"/>
        <v>128A0</v>
      </c>
      <c r="V129" s="317" t="str">
        <f t="shared" si="111"/>
        <v>128A0</v>
      </c>
      <c r="W129" s="317" t="str">
        <f t="shared" si="111"/>
        <v>128A0</v>
      </c>
      <c r="X129" s="318" t="str">
        <f t="shared" si="111"/>
        <v>128A0</v>
      </c>
      <c r="Y129" s="318" t="str">
        <f t="shared" si="111"/>
        <v>128A0</v>
      </c>
      <c r="Z129" s="318" t="str">
        <f t="shared" si="111"/>
        <v>128A0</v>
      </c>
      <c r="AA129" s="318" t="str">
        <f t="shared" si="111"/>
        <v>128A0</v>
      </c>
      <c r="AB129" s="319" t="str">
        <f t="shared" si="111"/>
        <v>128A0</v>
      </c>
      <c r="AC129" s="319" t="str">
        <f t="shared" si="111"/>
        <v>128A0</v>
      </c>
      <c r="AD129" s="319" t="str">
        <f t="shared" si="111"/>
        <v>128A0</v>
      </c>
      <c r="AE129" s="319" t="str">
        <f t="shared" si="111"/>
        <v>128A0</v>
      </c>
      <c r="AF129" s="320" t="str">
        <f t="shared" si="111"/>
        <v>128A0</v>
      </c>
      <c r="AG129" s="320" t="str">
        <f t="shared" si="111"/>
        <v>128A0</v>
      </c>
      <c r="AH129" s="320" t="str">
        <f t="shared" si="111"/>
        <v>128A0</v>
      </c>
      <c r="AI129" s="320" t="str">
        <f t="shared" si="111"/>
        <v>128A0</v>
      </c>
      <c r="AJ129" s="321" t="str">
        <f t="shared" si="111"/>
        <v>128A0</v>
      </c>
      <c r="AK129" s="321" t="str">
        <f t="shared" si="111"/>
        <v>128A0</v>
      </c>
      <c r="AL129" s="321" t="str">
        <f t="shared" si="111"/>
        <v>128A0</v>
      </c>
      <c r="AM129" s="321" t="str">
        <f t="shared" si="111"/>
        <v>128A0</v>
      </c>
      <c r="AN129" s="1047"/>
      <c r="AO129" s="1172"/>
      <c r="AP129" s="1017"/>
      <c r="AQ129" s="345">
        <f t="shared" ref="AQ129:AT129" si="112">AQ125+4</f>
        <v>128</v>
      </c>
      <c r="AR129" s="345">
        <f t="shared" si="112"/>
        <v>128</v>
      </c>
      <c r="AS129" s="345">
        <f t="shared" si="112"/>
        <v>128</v>
      </c>
      <c r="AT129" s="345">
        <f t="shared" si="112"/>
        <v>128</v>
      </c>
      <c r="AU129" s="333">
        <v>128</v>
      </c>
      <c r="AV129" s="1018"/>
      <c r="AW129" s="1018"/>
      <c r="AX129" s="1018"/>
      <c r="AY129" s="1018"/>
      <c r="AZ129" s="1018"/>
      <c r="BX129" s="452" t="s">
        <v>318</v>
      </c>
    </row>
    <row r="130" spans="1:76" hidden="1">
      <c r="A130" s="1174"/>
      <c r="B130" s="1175"/>
      <c r="C130" s="1175">
        <v>126</v>
      </c>
      <c r="D130" s="323">
        <f>D131</f>
        <v>0</v>
      </c>
      <c r="E130" s="323">
        <f>IF(E131=1,SUM($D$131:E131),0)</f>
        <v>0</v>
      </c>
      <c r="F130" s="323">
        <f>IF(F131=1,SUM($D$131:F131),0)</f>
        <v>0</v>
      </c>
      <c r="G130" s="323">
        <f>IF(G131=1,SUM($D$131:G131),0)</f>
        <v>0</v>
      </c>
      <c r="H130" s="324">
        <f>IF(H131=1,SUM($D$131:H131),0)</f>
        <v>0</v>
      </c>
      <c r="I130" s="324">
        <f>IF(I131=1,SUM($D$131:I131),0)</f>
        <v>0</v>
      </c>
      <c r="J130" s="324">
        <f>IF(J131=1,SUM($D$131:J131),0)</f>
        <v>0</v>
      </c>
      <c r="K130" s="324">
        <f>IF(K131=1,SUM($D$131:K131),0)</f>
        <v>0</v>
      </c>
      <c r="L130" s="325">
        <f>IF(L131=1,SUM($D$131:L131),0)</f>
        <v>0</v>
      </c>
      <c r="M130" s="325">
        <f>IF(M131=1,SUM($D$131:M131),0)</f>
        <v>0</v>
      </c>
      <c r="N130" s="325">
        <f>IF(N131=1,SUM($D$131:N131),0)</f>
        <v>0</v>
      </c>
      <c r="O130" s="325">
        <f>IF(O131=1,SUM($D$131:O131),0)</f>
        <v>0</v>
      </c>
      <c r="P130" s="326">
        <f>IF(P131=1,SUM($D$131:P131),0)</f>
        <v>0</v>
      </c>
      <c r="Q130" s="326">
        <f>IF(Q131=1,SUM($D$131:Q131),0)</f>
        <v>0</v>
      </c>
      <c r="R130" s="326">
        <f>IF(R131=1,SUM($D$131:R131),0)</f>
        <v>0</v>
      </c>
      <c r="S130" s="326">
        <f>IF(S131=1,SUM($D$131:S131),0)</f>
        <v>0</v>
      </c>
      <c r="T130" s="327">
        <f>IF(T131=1,SUM($D$131:T131),0)</f>
        <v>0</v>
      </c>
      <c r="U130" s="327">
        <f>IF(U131=1,SUM($D$131:U131),0)</f>
        <v>0</v>
      </c>
      <c r="V130" s="327">
        <f>IF(V131=1,SUM($D$131:V131),0)</f>
        <v>0</v>
      </c>
      <c r="W130" s="327">
        <f>IF(W131=1,SUM($D$131:W131),0)</f>
        <v>0</v>
      </c>
      <c r="X130" s="328">
        <f>IF(X131=1,SUM($D$131:X131),0)</f>
        <v>0</v>
      </c>
      <c r="Y130" s="328">
        <f>IF(Y131=1,SUM($D$131:Y131),0)</f>
        <v>0</v>
      </c>
      <c r="Z130" s="328">
        <f>IF(Z131=1,SUM($D$131:Z131),0)</f>
        <v>0</v>
      </c>
      <c r="AA130" s="328">
        <f>IF(AA131=1,SUM($D$131:AA131),0)</f>
        <v>0</v>
      </c>
      <c r="AB130" s="329">
        <f>IF(AB131=1,SUM($D$131:AB131),0)</f>
        <v>0</v>
      </c>
      <c r="AC130" s="329">
        <f>IF(AC131=1,SUM($D$131:AC131),0)</f>
        <v>0</v>
      </c>
      <c r="AD130" s="329">
        <f>IF(AD131=1,SUM($D$131:AD131),0)</f>
        <v>0</v>
      </c>
      <c r="AE130" s="329">
        <f>IF(AE131=1,SUM($D$131:AE131),0)</f>
        <v>0</v>
      </c>
      <c r="AF130" s="330">
        <f>IF(AF131=1,SUM($D$131:AF131),0)</f>
        <v>0</v>
      </c>
      <c r="AG130" s="330">
        <f>IF(AG131=1,SUM($D$131:AG131),0)</f>
        <v>0</v>
      </c>
      <c r="AH130" s="330">
        <f>IF(AH131=1,SUM($D$131:AH131),0)</f>
        <v>0</v>
      </c>
      <c r="AI130" s="330">
        <f>IF(AI131=1,SUM($D$131:AI131),0)</f>
        <v>0</v>
      </c>
      <c r="AJ130" s="331">
        <f>IF(AJ131=1,SUM($D$131:AJ131),0)</f>
        <v>0</v>
      </c>
      <c r="AK130" s="331">
        <f>IF(AK131=1,SUM($D$131:AK131),0)</f>
        <v>0</v>
      </c>
      <c r="AL130" s="331">
        <f>IF(AL131=1,SUM($D$131:AL131),0)</f>
        <v>0</v>
      </c>
      <c r="AM130" s="331">
        <f>IF(AM131=1,SUM($D$131:AM131),0)</f>
        <v>0</v>
      </c>
      <c r="AN130" s="1047"/>
      <c r="AO130" s="1174"/>
      <c r="AP130" s="1021"/>
      <c r="AQ130" s="333" t="str">
        <f t="array" ref="AQ130">IF(MIN(IF(Affectation_S1!$A$5:$AM$216=B132&amp;"1",COLUMN(Affectation_S1!$A$5:$AM$216)))&lt;&gt;0,MIN(IF(Affectation_S1!$A$5:$AM$216=B132&amp;"1",COLUMN(Affectation_S1!$A$5:$AM$216))),"")</f>
        <v/>
      </c>
      <c r="AR130" s="333" t="str">
        <f t="array" ref="AR130">IF(MIN(IF(Affectation_S1!$A$5:$AM$216=B132&amp;"2",COLUMN(Affectation_S1!$A$5:$AM$216)))&lt;&gt;0,MIN(IF(Affectation_S1!$A$5:$AM$216=B132&amp;"2",COLUMN(Affectation_S1!$A$5:$AM$216))),"")</f>
        <v/>
      </c>
      <c r="AS130" s="333" t="str">
        <f t="array" ref="AS130">IF(MIN(IF(Affectation_S1!$A$5:$AM$216=B132&amp;"3",COLUMN(Affectation_S1!$A$5:$AM$216)))&lt;&gt;0,MIN(IF(Affectation_S1!$A$5:$AM$216=B132&amp;"3",COLUMN(Affectation_S1!$A$5:$AM$216))),"")</f>
        <v/>
      </c>
      <c r="AT130" s="333" t="str">
        <f t="array" ref="AT130">IF(MIN(IF(Affectation_S1!$A$5:$AM$216=B132&amp;"4",COLUMN(Affectation_S1!$A$5:$AM$216)))&lt;&gt;0,MIN(IF(Affectation_S1!$A$5:$AM$216=B132&amp;"4",COLUMN(Affectation_S1!$A$5:$AM$216))),"")</f>
        <v/>
      </c>
      <c r="AU130" s="333" t="str">
        <f t="array" ref="AU130">IF(MIN(IF(Affectation_S1!$A$5:$AM$216=C132&amp;"5",COLUMN(Affectation_S1!$A$5:$AM$216)))&lt;&gt;0,MIN(IF(Affectation_S1!$A$5:$AM$216=C132&amp;"5",COLUMN(Affectation_S1!$A$5:$AM$216))),"")</f>
        <v/>
      </c>
      <c r="AV130" s="1018"/>
      <c r="AW130" s="1018"/>
      <c r="AX130" s="1018"/>
      <c r="AY130" s="1018"/>
      <c r="AZ130" s="1018"/>
      <c r="BX130" s="452" t="s">
        <v>318</v>
      </c>
    </row>
    <row r="131" spans="1:76" hidden="1">
      <c r="A131" s="1174"/>
      <c r="B131" s="1175"/>
      <c r="C131" s="1175">
        <v>127</v>
      </c>
      <c r="D131" s="323">
        <f>IF(D132&lt;&gt;"",1,0)</f>
        <v>0</v>
      </c>
      <c r="E131" s="323">
        <f>IF(E132&lt;&gt;"",1,0)</f>
        <v>0</v>
      </c>
      <c r="F131" s="323">
        <f t="shared" ref="F131:AM131" si="113">IF(F132&lt;&gt;"",1,0)</f>
        <v>0</v>
      </c>
      <c r="G131" s="323">
        <f t="shared" si="113"/>
        <v>0</v>
      </c>
      <c r="H131" s="324">
        <f t="shared" si="113"/>
        <v>0</v>
      </c>
      <c r="I131" s="324">
        <f t="shared" si="113"/>
        <v>0</v>
      </c>
      <c r="J131" s="324">
        <f t="shared" si="113"/>
        <v>0</v>
      </c>
      <c r="K131" s="324">
        <f t="shared" si="113"/>
        <v>0</v>
      </c>
      <c r="L131" s="325">
        <f t="shared" si="113"/>
        <v>0</v>
      </c>
      <c r="M131" s="325">
        <f t="shared" si="113"/>
        <v>0</v>
      </c>
      <c r="N131" s="325">
        <f t="shared" si="113"/>
        <v>0</v>
      </c>
      <c r="O131" s="325">
        <f t="shared" si="113"/>
        <v>0</v>
      </c>
      <c r="P131" s="326">
        <f t="shared" si="113"/>
        <v>0</v>
      </c>
      <c r="Q131" s="326">
        <f t="shared" si="113"/>
        <v>0</v>
      </c>
      <c r="R131" s="326">
        <f t="shared" si="113"/>
        <v>0</v>
      </c>
      <c r="S131" s="326">
        <f t="shared" si="113"/>
        <v>0</v>
      </c>
      <c r="T131" s="327">
        <f t="shared" si="113"/>
        <v>0</v>
      </c>
      <c r="U131" s="327">
        <f t="shared" si="113"/>
        <v>0</v>
      </c>
      <c r="V131" s="327">
        <f t="shared" si="113"/>
        <v>0</v>
      </c>
      <c r="W131" s="327">
        <f t="shared" si="113"/>
        <v>0</v>
      </c>
      <c r="X131" s="328">
        <f t="shared" si="113"/>
        <v>0</v>
      </c>
      <c r="Y131" s="328">
        <f t="shared" si="113"/>
        <v>0</v>
      </c>
      <c r="Z131" s="328">
        <f t="shared" si="113"/>
        <v>0</v>
      </c>
      <c r="AA131" s="328">
        <f t="shared" si="113"/>
        <v>0</v>
      </c>
      <c r="AB131" s="329">
        <f t="shared" si="113"/>
        <v>0</v>
      </c>
      <c r="AC131" s="329">
        <f t="shared" si="113"/>
        <v>0</v>
      </c>
      <c r="AD131" s="329">
        <f t="shared" si="113"/>
        <v>0</v>
      </c>
      <c r="AE131" s="329">
        <f t="shared" si="113"/>
        <v>0</v>
      </c>
      <c r="AF131" s="330">
        <f t="shared" si="113"/>
        <v>0</v>
      </c>
      <c r="AG131" s="330">
        <f t="shared" si="113"/>
        <v>0</v>
      </c>
      <c r="AH131" s="330">
        <f t="shared" si="113"/>
        <v>0</v>
      </c>
      <c r="AI131" s="330">
        <f t="shared" si="113"/>
        <v>0</v>
      </c>
      <c r="AJ131" s="331">
        <f t="shared" si="113"/>
        <v>0</v>
      </c>
      <c r="AK131" s="331">
        <f t="shared" si="113"/>
        <v>0</v>
      </c>
      <c r="AL131" s="331">
        <f t="shared" si="113"/>
        <v>0</v>
      </c>
      <c r="AM131" s="331">
        <f t="shared" si="113"/>
        <v>0</v>
      </c>
      <c r="AN131" s="1047"/>
      <c r="AO131" s="1174"/>
      <c r="AP131" s="1021"/>
      <c r="AQ131" s="333"/>
      <c r="AR131" s="333"/>
      <c r="AS131" s="333"/>
      <c r="AT131" s="1022"/>
      <c r="AU131" s="333"/>
      <c r="AV131" s="1018"/>
      <c r="AW131" s="1018"/>
      <c r="AX131" s="1018"/>
      <c r="AY131" s="1018"/>
      <c r="AZ131" s="1018"/>
      <c r="BX131" s="452" t="s">
        <v>318</v>
      </c>
    </row>
    <row r="132" spans="1:76" ht="16.5" thickBot="1">
      <c r="A132" s="1176" t="s">
        <v>77</v>
      </c>
      <c r="B132" s="367" t="str">
        <f t="shared" ref="B132" si="114">C132&amp;"A"</f>
        <v>128A</v>
      </c>
      <c r="C132" s="367">
        <v>128</v>
      </c>
      <c r="D132" s="1024"/>
      <c r="E132" s="1024"/>
      <c r="F132" s="1024"/>
      <c r="G132" s="1024"/>
      <c r="H132" s="1025"/>
      <c r="I132" s="1025"/>
      <c r="J132" s="1025"/>
      <c r="K132" s="1025"/>
      <c r="L132" s="1026"/>
      <c r="M132" s="1026"/>
      <c r="N132" s="1026"/>
      <c r="O132" s="1026"/>
      <c r="P132" s="1027"/>
      <c r="Q132" s="1027"/>
      <c r="R132" s="1027"/>
      <c r="S132" s="1027"/>
      <c r="T132" s="1028"/>
      <c r="U132" s="1028"/>
      <c r="V132" s="1028"/>
      <c r="W132" s="1028"/>
      <c r="X132" s="1029"/>
      <c r="Y132" s="1029"/>
      <c r="Z132" s="1029"/>
      <c r="AA132" s="1029"/>
      <c r="AB132" s="1030"/>
      <c r="AC132" s="1030"/>
      <c r="AD132" s="1030"/>
      <c r="AE132" s="1030"/>
      <c r="AF132" s="1031"/>
      <c r="AG132" s="1031"/>
      <c r="AH132" s="1031"/>
      <c r="AI132" s="1031"/>
      <c r="AJ132" s="1032"/>
      <c r="AK132" s="1032"/>
      <c r="AL132" s="1032"/>
      <c r="AM132" s="1032"/>
      <c r="AN132" s="1047"/>
      <c r="AO132" s="1176" t="s">
        <v>77</v>
      </c>
      <c r="AP132" s="1033" t="s">
        <v>188</v>
      </c>
      <c r="AQ132" s="335" t="str">
        <f>IFERROR(INDEX(Tableau_Affectation_S1,AQ129,AQ130),"")</f>
        <v/>
      </c>
      <c r="AR132" s="335" t="str">
        <f>IFERROR(INDEX(Tableau_Affectation_S1,AR129,AR130),"")</f>
        <v/>
      </c>
      <c r="AS132" s="335" t="str">
        <f>IFERROR(INDEX(Tableau_Affectation_S1,AS129,AS130),"")</f>
        <v/>
      </c>
      <c r="AT132" s="336" t="str">
        <f>IFERROR(INDEX(Tableau_Affectation_S1,AT129,AT130),"")</f>
        <v/>
      </c>
      <c r="AU132" s="336" t="str">
        <f>IFERROR(INDEX(Tableau_Affectation_S1,AU129,AU130),"")</f>
        <v/>
      </c>
      <c r="AV132" s="1034" t="s">
        <v>189</v>
      </c>
      <c r="AW132" s="337" t="str">
        <f>Affectation_S2!AQ132</f>
        <v/>
      </c>
      <c r="AX132" s="337" t="str">
        <f>Affectation_S2!AR132</f>
        <v/>
      </c>
      <c r="AY132" s="337" t="str">
        <f>Affectation_S2!AS132</f>
        <v/>
      </c>
      <c r="AZ132" s="337" t="str">
        <f>Affectation_S2!AT132</f>
        <v/>
      </c>
      <c r="BX132" s="452" t="s">
        <v>318</v>
      </c>
    </row>
    <row r="133" spans="1:76" hidden="1">
      <c r="A133" s="1177"/>
      <c r="B133" s="1178"/>
      <c r="C133" s="1178">
        <v>129</v>
      </c>
      <c r="D133" s="313" t="str">
        <f>$B$136&amp;D134</f>
        <v>132A0</v>
      </c>
      <c r="E133" s="313" t="str">
        <f>$B$136&amp;E134</f>
        <v>132A0</v>
      </c>
      <c r="F133" s="313" t="str">
        <f t="shared" ref="F133:AM133" si="115">$B$136&amp;F134</f>
        <v>132A0</v>
      </c>
      <c r="G133" s="313" t="str">
        <f t="shared" si="115"/>
        <v>132A0</v>
      </c>
      <c r="H133" s="314" t="str">
        <f t="shared" si="115"/>
        <v>132A0</v>
      </c>
      <c r="I133" s="314" t="str">
        <f t="shared" si="115"/>
        <v>132A0</v>
      </c>
      <c r="J133" s="314" t="str">
        <f t="shared" si="115"/>
        <v>132A0</v>
      </c>
      <c r="K133" s="314" t="str">
        <f t="shared" si="115"/>
        <v>132A0</v>
      </c>
      <c r="L133" s="315" t="str">
        <f t="shared" si="115"/>
        <v>132A0</v>
      </c>
      <c r="M133" s="315" t="str">
        <f t="shared" si="115"/>
        <v>132A0</v>
      </c>
      <c r="N133" s="315" t="str">
        <f t="shared" si="115"/>
        <v>132A0</v>
      </c>
      <c r="O133" s="315" t="str">
        <f t="shared" si="115"/>
        <v>132A0</v>
      </c>
      <c r="P133" s="316" t="str">
        <f t="shared" si="115"/>
        <v>132A0</v>
      </c>
      <c r="Q133" s="316" t="str">
        <f t="shared" si="115"/>
        <v>132A0</v>
      </c>
      <c r="R133" s="316" t="str">
        <f t="shared" si="115"/>
        <v>132A0</v>
      </c>
      <c r="S133" s="316" t="str">
        <f t="shared" si="115"/>
        <v>132A0</v>
      </c>
      <c r="T133" s="317" t="str">
        <f t="shared" si="115"/>
        <v>132A0</v>
      </c>
      <c r="U133" s="317" t="str">
        <f t="shared" si="115"/>
        <v>132A0</v>
      </c>
      <c r="V133" s="317" t="str">
        <f t="shared" si="115"/>
        <v>132A0</v>
      </c>
      <c r="W133" s="317" t="str">
        <f t="shared" si="115"/>
        <v>132A0</v>
      </c>
      <c r="X133" s="318" t="str">
        <f t="shared" si="115"/>
        <v>132A0</v>
      </c>
      <c r="Y133" s="318" t="str">
        <f t="shared" si="115"/>
        <v>132A0</v>
      </c>
      <c r="Z133" s="318" t="str">
        <f t="shared" si="115"/>
        <v>132A0</v>
      </c>
      <c r="AA133" s="318" t="str">
        <f t="shared" si="115"/>
        <v>132A0</v>
      </c>
      <c r="AB133" s="319" t="str">
        <f t="shared" si="115"/>
        <v>132A0</v>
      </c>
      <c r="AC133" s="319" t="str">
        <f t="shared" si="115"/>
        <v>132A0</v>
      </c>
      <c r="AD133" s="319" t="str">
        <f t="shared" si="115"/>
        <v>132A0</v>
      </c>
      <c r="AE133" s="319" t="str">
        <f t="shared" si="115"/>
        <v>132A0</v>
      </c>
      <c r="AF133" s="320" t="str">
        <f t="shared" si="115"/>
        <v>132A0</v>
      </c>
      <c r="AG133" s="320" t="str">
        <f t="shared" si="115"/>
        <v>132A0</v>
      </c>
      <c r="AH133" s="320" t="str">
        <f t="shared" si="115"/>
        <v>132A0</v>
      </c>
      <c r="AI133" s="320" t="str">
        <f t="shared" si="115"/>
        <v>132A0</v>
      </c>
      <c r="AJ133" s="321" t="str">
        <f t="shared" si="115"/>
        <v>132A0</v>
      </c>
      <c r="AK133" s="321" t="str">
        <f t="shared" si="115"/>
        <v>132A0</v>
      </c>
      <c r="AL133" s="321" t="str">
        <f t="shared" si="115"/>
        <v>132A0</v>
      </c>
      <c r="AM133" s="321" t="str">
        <f t="shared" si="115"/>
        <v>132A0</v>
      </c>
      <c r="AN133" s="1047"/>
      <c r="AO133" s="1177"/>
      <c r="AP133" s="1017"/>
      <c r="AQ133" s="345">
        <f t="shared" ref="AQ133:AT133" si="116">AQ129+4</f>
        <v>132</v>
      </c>
      <c r="AR133" s="345">
        <f t="shared" si="116"/>
        <v>132</v>
      </c>
      <c r="AS133" s="345">
        <f t="shared" si="116"/>
        <v>132</v>
      </c>
      <c r="AT133" s="345">
        <f t="shared" si="116"/>
        <v>132</v>
      </c>
      <c r="AU133" s="345">
        <v>132</v>
      </c>
      <c r="AV133" s="1018"/>
      <c r="AW133" s="1018"/>
      <c r="AX133" s="1018"/>
      <c r="AY133" s="1018"/>
      <c r="AZ133" s="1018"/>
      <c r="BX133" s="452" t="s">
        <v>318</v>
      </c>
    </row>
    <row r="134" spans="1:76" hidden="1">
      <c r="A134" s="1179"/>
      <c r="B134" s="1180"/>
      <c r="C134" s="1180">
        <v>130</v>
      </c>
      <c r="D134" s="323">
        <f>D135</f>
        <v>0</v>
      </c>
      <c r="E134" s="323">
        <f>IF(E135=1,SUM($D$135:E135),0)</f>
        <v>0</v>
      </c>
      <c r="F134" s="323">
        <f>IF(F135=1,SUM($D$135:F135),0)</f>
        <v>0</v>
      </c>
      <c r="G134" s="323">
        <f>IF(G135=1,SUM($D$135:G135),0)</f>
        <v>0</v>
      </c>
      <c r="H134" s="324">
        <f>IF(H135=1,SUM($D$135:H135),0)</f>
        <v>0</v>
      </c>
      <c r="I134" s="324">
        <f>IF(I135=1,SUM($D$135:I135),0)</f>
        <v>0</v>
      </c>
      <c r="J134" s="324">
        <f>IF(J135=1,SUM($D$135:J135),0)</f>
        <v>0</v>
      </c>
      <c r="K134" s="324">
        <f>IF(K135=1,SUM($D$135:K135),0)</f>
        <v>0</v>
      </c>
      <c r="L134" s="325">
        <f>IF(L135=1,SUM($D$135:L135),0)</f>
        <v>0</v>
      </c>
      <c r="M134" s="325">
        <f>IF(M135=1,SUM($D$135:M135),0)</f>
        <v>0</v>
      </c>
      <c r="N134" s="325">
        <f>IF(N135=1,SUM($D$135:N135),0)</f>
        <v>0</v>
      </c>
      <c r="O134" s="325">
        <f>IF(O135=1,SUM($D$135:O135),0)</f>
        <v>0</v>
      </c>
      <c r="P134" s="326">
        <f>IF(P135=1,SUM($D$135:P135),0)</f>
        <v>0</v>
      </c>
      <c r="Q134" s="326">
        <f>IF(Q135=1,SUM($D$135:Q135),0)</f>
        <v>0</v>
      </c>
      <c r="R134" s="326">
        <f>IF(R135=1,SUM($D$135:R135),0)</f>
        <v>0</v>
      </c>
      <c r="S134" s="326">
        <f>IF(S135=1,SUM($D$135:S135),0)</f>
        <v>0</v>
      </c>
      <c r="T134" s="327">
        <f>IF(T135=1,SUM($D$135:T135),0)</f>
        <v>0</v>
      </c>
      <c r="U134" s="327">
        <f>IF(U135=1,SUM($D$135:U135),0)</f>
        <v>0</v>
      </c>
      <c r="V134" s="327">
        <f>IF(V135=1,SUM($D$135:V135),0)</f>
        <v>0</v>
      </c>
      <c r="W134" s="327">
        <f>IF(W135=1,SUM($D$135:W135),0)</f>
        <v>0</v>
      </c>
      <c r="X134" s="328">
        <f>IF(X135=1,SUM($D$135:X135),0)</f>
        <v>0</v>
      </c>
      <c r="Y134" s="328">
        <f>IF(Y135=1,SUM($D$135:Y135),0)</f>
        <v>0</v>
      </c>
      <c r="Z134" s="328">
        <f>IF(Z135=1,SUM($D$135:Z135),0)</f>
        <v>0</v>
      </c>
      <c r="AA134" s="328">
        <f>IF(AA135=1,SUM($D$135:AA135),0)</f>
        <v>0</v>
      </c>
      <c r="AB134" s="329">
        <f>IF(AB135=1,SUM($D$135:AB135),0)</f>
        <v>0</v>
      </c>
      <c r="AC134" s="329">
        <f>IF(AC135=1,SUM($D$135:AC135),0)</f>
        <v>0</v>
      </c>
      <c r="AD134" s="329">
        <f>IF(AD135=1,SUM($D$135:AD135),0)</f>
        <v>0</v>
      </c>
      <c r="AE134" s="329">
        <f>IF(AE135=1,SUM($D$135:AE135),0)</f>
        <v>0</v>
      </c>
      <c r="AF134" s="330">
        <f>IF(AF135=1,SUM($D$135:AF135),0)</f>
        <v>0</v>
      </c>
      <c r="AG134" s="330">
        <f>IF(AG135=1,SUM($D$135:AG135),0)</f>
        <v>0</v>
      </c>
      <c r="AH134" s="330">
        <f>IF(AH135=1,SUM($D$135:AH135),0)</f>
        <v>0</v>
      </c>
      <c r="AI134" s="330">
        <f>IF(AI135=1,SUM($D$135:AI135),0)</f>
        <v>0</v>
      </c>
      <c r="AJ134" s="331">
        <f>IF(AJ135=1,SUM($D$135:AJ135),0)</f>
        <v>0</v>
      </c>
      <c r="AK134" s="331">
        <f>IF(AK135=1,SUM($D$135:AK135),0)</f>
        <v>0</v>
      </c>
      <c r="AL134" s="331">
        <f>IF(AL135=1,SUM($D$135:AL135),0)</f>
        <v>0</v>
      </c>
      <c r="AM134" s="331">
        <f>IF(AM135=1,SUM($D$135:AM135),0)</f>
        <v>0</v>
      </c>
      <c r="AN134" s="1047"/>
      <c r="AO134" s="1179"/>
      <c r="AP134" s="1021"/>
      <c r="AQ134" s="333" t="str">
        <f t="array" ref="AQ134">IF(MIN(IF(Affectation_S1!$A$5:$AM$216=B136&amp;"1",COLUMN(Affectation_S1!$A$5:$AM$216)))&lt;&gt;0,MIN(IF(Affectation_S1!$A$5:$AM$216=B136&amp;"1",COLUMN(Affectation_S1!$A$5:$AM$216))),"")</f>
        <v/>
      </c>
      <c r="AR134" s="333" t="str">
        <f t="array" ref="AR134">IF(MIN(IF(Affectation_S1!$A$5:$AM$216=B136&amp;"2",COLUMN(Affectation_S1!$A$5:$AM$216)))&lt;&gt;0,MIN(IF(Affectation_S1!$A$5:$AM$216=B136&amp;"2",COLUMN(Affectation_S1!$A$5:$AM$216))),"")</f>
        <v/>
      </c>
      <c r="AS134" s="333" t="str">
        <f t="array" ref="AS134">IF(MIN(IF(Affectation_S1!$A$5:$AM$216=B136&amp;"3",COLUMN(Affectation_S1!$A$5:$AM$216)))&lt;&gt;0,MIN(IF(Affectation_S1!$A$5:$AM$216=B136&amp;"3",COLUMN(Affectation_S1!$A$5:$AM$216))),"")</f>
        <v/>
      </c>
      <c r="AT134" s="333" t="str">
        <f t="array" ref="AT134">IF(MIN(IF(Affectation_S1!$A$5:$AM$216=B136&amp;"4",COLUMN(Affectation_S1!$A$5:$AM$216)))&lt;&gt;0,MIN(IF(Affectation_S1!$A$5:$AM$216=B136&amp;"4",COLUMN(Affectation_S1!$A$5:$AM$216))),"")</f>
        <v/>
      </c>
      <c r="AU134" s="333" t="str">
        <f t="array" ref="AU134">IF(MIN(IF(Affectation_S1!$A$5:$AM$216=C136&amp;"5",COLUMN(Affectation_S1!$A$5:$AM$216)))&lt;&gt;0,MIN(IF(Affectation_S1!$A$5:$AM$216=C136&amp;"5",COLUMN(Affectation_S1!$A$5:$AM$216))),"")</f>
        <v/>
      </c>
      <c r="AV134" s="1018"/>
      <c r="AW134" s="1018"/>
      <c r="AX134" s="1018"/>
      <c r="AY134" s="1018"/>
      <c r="AZ134" s="1018"/>
      <c r="BX134" s="452" t="s">
        <v>318</v>
      </c>
    </row>
    <row r="135" spans="1:76" hidden="1">
      <c r="A135" s="1179"/>
      <c r="B135" s="1180"/>
      <c r="C135" s="1180">
        <v>131</v>
      </c>
      <c r="D135" s="323">
        <f>IF(D136&lt;&gt;"",1,0)</f>
        <v>0</v>
      </c>
      <c r="E135" s="323">
        <f>IF(E136&lt;&gt;"",1,0)</f>
        <v>0</v>
      </c>
      <c r="F135" s="323">
        <f t="shared" ref="F135:AM135" si="117">IF(F136&lt;&gt;"",1,0)</f>
        <v>0</v>
      </c>
      <c r="G135" s="323">
        <f t="shared" si="117"/>
        <v>0</v>
      </c>
      <c r="H135" s="324">
        <f t="shared" si="117"/>
        <v>0</v>
      </c>
      <c r="I135" s="324">
        <f t="shared" si="117"/>
        <v>0</v>
      </c>
      <c r="J135" s="324">
        <f t="shared" si="117"/>
        <v>0</v>
      </c>
      <c r="K135" s="324">
        <f t="shared" si="117"/>
        <v>0</v>
      </c>
      <c r="L135" s="325">
        <f t="shared" si="117"/>
        <v>0</v>
      </c>
      <c r="M135" s="325">
        <f t="shared" si="117"/>
        <v>0</v>
      </c>
      <c r="N135" s="325">
        <f t="shared" si="117"/>
        <v>0</v>
      </c>
      <c r="O135" s="325">
        <f t="shared" si="117"/>
        <v>0</v>
      </c>
      <c r="P135" s="326">
        <f t="shared" si="117"/>
        <v>0</v>
      </c>
      <c r="Q135" s="326">
        <f t="shared" si="117"/>
        <v>0</v>
      </c>
      <c r="R135" s="326">
        <f t="shared" si="117"/>
        <v>0</v>
      </c>
      <c r="S135" s="326">
        <f t="shared" si="117"/>
        <v>0</v>
      </c>
      <c r="T135" s="327">
        <f t="shared" si="117"/>
        <v>0</v>
      </c>
      <c r="U135" s="327">
        <f t="shared" si="117"/>
        <v>0</v>
      </c>
      <c r="V135" s="327">
        <f t="shared" si="117"/>
        <v>0</v>
      </c>
      <c r="W135" s="327">
        <f t="shared" si="117"/>
        <v>0</v>
      </c>
      <c r="X135" s="328">
        <f t="shared" si="117"/>
        <v>0</v>
      </c>
      <c r="Y135" s="328">
        <f t="shared" si="117"/>
        <v>0</v>
      </c>
      <c r="Z135" s="328">
        <f t="shared" si="117"/>
        <v>0</v>
      </c>
      <c r="AA135" s="328">
        <f t="shared" si="117"/>
        <v>0</v>
      </c>
      <c r="AB135" s="329">
        <f t="shared" si="117"/>
        <v>0</v>
      </c>
      <c r="AC135" s="329">
        <f t="shared" si="117"/>
        <v>0</v>
      </c>
      <c r="AD135" s="329">
        <f t="shared" si="117"/>
        <v>0</v>
      </c>
      <c r="AE135" s="329">
        <f t="shared" si="117"/>
        <v>0</v>
      </c>
      <c r="AF135" s="330">
        <f t="shared" si="117"/>
        <v>0</v>
      </c>
      <c r="AG135" s="330">
        <f t="shared" si="117"/>
        <v>0</v>
      </c>
      <c r="AH135" s="330">
        <f t="shared" si="117"/>
        <v>0</v>
      </c>
      <c r="AI135" s="330">
        <f t="shared" si="117"/>
        <v>0</v>
      </c>
      <c r="AJ135" s="331">
        <f t="shared" si="117"/>
        <v>0</v>
      </c>
      <c r="AK135" s="331">
        <f t="shared" si="117"/>
        <v>0</v>
      </c>
      <c r="AL135" s="331">
        <f t="shared" si="117"/>
        <v>0</v>
      </c>
      <c r="AM135" s="331">
        <f t="shared" si="117"/>
        <v>0</v>
      </c>
      <c r="AN135" s="1047"/>
      <c r="AO135" s="1179"/>
      <c r="AP135" s="1021"/>
      <c r="AQ135" s="333"/>
      <c r="AR135" s="333"/>
      <c r="AS135" s="333"/>
      <c r="AT135" s="1022"/>
      <c r="AU135" s="1022"/>
      <c r="AV135" s="1018"/>
      <c r="AW135" s="1018"/>
      <c r="AX135" s="1018"/>
      <c r="AY135" s="1018"/>
      <c r="AZ135" s="1018"/>
      <c r="BX135" s="452" t="s">
        <v>318</v>
      </c>
    </row>
    <row r="136" spans="1:76" ht="16.5" thickBot="1">
      <c r="A136" s="1181" t="s">
        <v>75</v>
      </c>
      <c r="B136" s="368" t="str">
        <f t="shared" ref="B136" si="118">C136&amp;"A"</f>
        <v>132A</v>
      </c>
      <c r="C136" s="368">
        <v>132</v>
      </c>
      <c r="D136" s="1024"/>
      <c r="E136" s="1024"/>
      <c r="F136" s="1024"/>
      <c r="G136" s="1024"/>
      <c r="H136" s="1025"/>
      <c r="I136" s="1025"/>
      <c r="J136" s="1025"/>
      <c r="K136" s="1025"/>
      <c r="L136" s="1026"/>
      <c r="M136" s="1026"/>
      <c r="N136" s="1026"/>
      <c r="O136" s="1026"/>
      <c r="P136" s="1027"/>
      <c r="Q136" s="1027"/>
      <c r="R136" s="1027"/>
      <c r="S136" s="1027"/>
      <c r="T136" s="1028"/>
      <c r="U136" s="1028"/>
      <c r="V136" s="1028"/>
      <c r="W136" s="1028"/>
      <c r="X136" s="1029"/>
      <c r="Y136" s="1029"/>
      <c r="Z136" s="1029"/>
      <c r="AA136" s="1029"/>
      <c r="AB136" s="1030"/>
      <c r="AC136" s="1030"/>
      <c r="AD136" s="1030"/>
      <c r="AE136" s="1030"/>
      <c r="AF136" s="1031"/>
      <c r="AG136" s="1031"/>
      <c r="AH136" s="1031"/>
      <c r="AI136" s="1031"/>
      <c r="AJ136" s="1032"/>
      <c r="AK136" s="1032"/>
      <c r="AL136" s="1032"/>
      <c r="AM136" s="1032"/>
      <c r="AN136" s="1047"/>
      <c r="AO136" s="1181" t="s">
        <v>75</v>
      </c>
      <c r="AP136" s="1033" t="s">
        <v>188</v>
      </c>
      <c r="AQ136" s="335" t="str">
        <f>IFERROR(INDEX(Tableau_Affectation_S1,AQ133,AQ134),"")</f>
        <v/>
      </c>
      <c r="AR136" s="335" t="str">
        <f>IFERROR(INDEX(Tableau_Affectation_S1,AR133,AR134),"")</f>
        <v/>
      </c>
      <c r="AS136" s="335" t="str">
        <f>IFERROR(INDEX(Tableau_Affectation_S1,AS133,AS134),"")</f>
        <v/>
      </c>
      <c r="AT136" s="336" t="str">
        <f>IFERROR(INDEX(Tableau_Affectation_S1,AT133,AT134),"")</f>
        <v/>
      </c>
      <c r="AU136" s="336" t="str">
        <f>IFERROR(INDEX(Tableau_Affectation_S1,AU133,AU134),"")</f>
        <v/>
      </c>
      <c r="AV136" s="1034" t="s">
        <v>189</v>
      </c>
      <c r="AW136" s="337" t="str">
        <f>Affectation_S2!AQ136</f>
        <v>Projet de Fin de Cycle</v>
      </c>
      <c r="AX136" s="337" t="str">
        <f>Affectation_S2!AR136</f>
        <v/>
      </c>
      <c r="AY136" s="337" t="str">
        <f>Affectation_S2!AS136</f>
        <v/>
      </c>
      <c r="AZ136" s="337" t="str">
        <f>Affectation_S2!AT136</f>
        <v/>
      </c>
      <c r="BX136" s="452" t="s">
        <v>318</v>
      </c>
    </row>
    <row r="137" spans="1:76" hidden="1">
      <c r="A137" s="1182"/>
      <c r="B137" s="1183"/>
      <c r="C137" s="1183">
        <v>133</v>
      </c>
      <c r="D137" s="313" t="str">
        <f>$B$140&amp;D138</f>
        <v>136A0</v>
      </c>
      <c r="E137" s="313" t="str">
        <f>$B$140&amp;E138</f>
        <v>136A0</v>
      </c>
      <c r="F137" s="313" t="str">
        <f t="shared" ref="F137:AM137" si="119">$B$140&amp;F138</f>
        <v>136A0</v>
      </c>
      <c r="G137" s="313" t="str">
        <f t="shared" si="119"/>
        <v>136A0</v>
      </c>
      <c r="H137" s="314" t="str">
        <f t="shared" si="119"/>
        <v>136A0</v>
      </c>
      <c r="I137" s="314" t="str">
        <f t="shared" si="119"/>
        <v>136A0</v>
      </c>
      <c r="J137" s="314" t="str">
        <f t="shared" si="119"/>
        <v>136A0</v>
      </c>
      <c r="K137" s="314" t="str">
        <f t="shared" si="119"/>
        <v>136A0</v>
      </c>
      <c r="L137" s="315" t="str">
        <f t="shared" si="119"/>
        <v>136A0</v>
      </c>
      <c r="M137" s="315" t="str">
        <f t="shared" si="119"/>
        <v>136A0</v>
      </c>
      <c r="N137" s="315" t="str">
        <f t="shared" si="119"/>
        <v>136A0</v>
      </c>
      <c r="O137" s="315" t="str">
        <f t="shared" si="119"/>
        <v>136A0</v>
      </c>
      <c r="P137" s="316" t="str">
        <f t="shared" si="119"/>
        <v>136A0</v>
      </c>
      <c r="Q137" s="316" t="str">
        <f t="shared" si="119"/>
        <v>136A0</v>
      </c>
      <c r="R137" s="316" t="str">
        <f t="shared" si="119"/>
        <v>136A0</v>
      </c>
      <c r="S137" s="316" t="str">
        <f t="shared" si="119"/>
        <v>136A0</v>
      </c>
      <c r="T137" s="317" t="str">
        <f t="shared" si="119"/>
        <v>136A0</v>
      </c>
      <c r="U137" s="317" t="str">
        <f t="shared" si="119"/>
        <v>136A0</v>
      </c>
      <c r="V137" s="317" t="str">
        <f t="shared" si="119"/>
        <v>136A0</v>
      </c>
      <c r="W137" s="317" t="str">
        <f t="shared" si="119"/>
        <v>136A0</v>
      </c>
      <c r="X137" s="318" t="str">
        <f t="shared" si="119"/>
        <v>136A0</v>
      </c>
      <c r="Y137" s="318" t="str">
        <f t="shared" si="119"/>
        <v>136A0</v>
      </c>
      <c r="Z137" s="318" t="str">
        <f t="shared" si="119"/>
        <v>136A0</v>
      </c>
      <c r="AA137" s="318" t="str">
        <f t="shared" si="119"/>
        <v>136A0</v>
      </c>
      <c r="AB137" s="319" t="str">
        <f t="shared" si="119"/>
        <v>136A0</v>
      </c>
      <c r="AC137" s="319" t="str">
        <f t="shared" si="119"/>
        <v>136A0</v>
      </c>
      <c r="AD137" s="319" t="str">
        <f t="shared" si="119"/>
        <v>136A0</v>
      </c>
      <c r="AE137" s="319" t="str">
        <f t="shared" si="119"/>
        <v>136A0</v>
      </c>
      <c r="AF137" s="320" t="str">
        <f t="shared" si="119"/>
        <v>136A0</v>
      </c>
      <c r="AG137" s="320" t="str">
        <f t="shared" si="119"/>
        <v>136A0</v>
      </c>
      <c r="AH137" s="320" t="str">
        <f t="shared" si="119"/>
        <v>136A0</v>
      </c>
      <c r="AI137" s="320" t="str">
        <f t="shared" si="119"/>
        <v>136A0</v>
      </c>
      <c r="AJ137" s="321" t="str">
        <f t="shared" si="119"/>
        <v>136A0</v>
      </c>
      <c r="AK137" s="321" t="str">
        <f t="shared" si="119"/>
        <v>136A0</v>
      </c>
      <c r="AL137" s="321" t="str">
        <f t="shared" si="119"/>
        <v>136A0</v>
      </c>
      <c r="AM137" s="321" t="str">
        <f t="shared" si="119"/>
        <v>136A0</v>
      </c>
      <c r="AN137" s="1047"/>
      <c r="AO137" s="1182"/>
      <c r="AP137" s="1017"/>
      <c r="AQ137" s="345">
        <f t="shared" ref="AQ137:AT137" si="120">AQ133+4</f>
        <v>136</v>
      </c>
      <c r="AR137" s="345">
        <f t="shared" si="120"/>
        <v>136</v>
      </c>
      <c r="AS137" s="345">
        <f t="shared" si="120"/>
        <v>136</v>
      </c>
      <c r="AT137" s="345">
        <f t="shared" si="120"/>
        <v>136</v>
      </c>
      <c r="AU137" s="333">
        <v>136</v>
      </c>
      <c r="AV137" s="1018"/>
      <c r="AW137" s="1018"/>
      <c r="AX137" s="1018"/>
      <c r="AY137" s="1018"/>
      <c r="AZ137" s="1018"/>
      <c r="BX137" s="452" t="s">
        <v>318</v>
      </c>
    </row>
    <row r="138" spans="1:76" hidden="1">
      <c r="A138" s="1184"/>
      <c r="B138" s="1185"/>
      <c r="C138" s="1185">
        <v>134</v>
      </c>
      <c r="D138" s="323">
        <f>D139</f>
        <v>0</v>
      </c>
      <c r="E138" s="323">
        <f>IF(E139=1,SUM($D$139:E139),0)</f>
        <v>0</v>
      </c>
      <c r="F138" s="323">
        <f>IF(F139=1,SUM($D$139:F139),0)</f>
        <v>0</v>
      </c>
      <c r="G138" s="323">
        <f>IF(G139=1,SUM($D$139:G139),0)</f>
        <v>0</v>
      </c>
      <c r="H138" s="324">
        <f>IF(H139=1,SUM($D$139:H139),0)</f>
        <v>0</v>
      </c>
      <c r="I138" s="324">
        <f>IF(I139=1,SUM($D$139:I139),0)</f>
        <v>0</v>
      </c>
      <c r="J138" s="324">
        <f>IF(J139=1,SUM($D$139:J139),0)</f>
        <v>0</v>
      </c>
      <c r="K138" s="324">
        <f>IF(K139=1,SUM($D$139:K139),0)</f>
        <v>0</v>
      </c>
      <c r="L138" s="325">
        <f>IF(L139=1,SUM($D$139:L139),0)</f>
        <v>0</v>
      </c>
      <c r="M138" s="325">
        <f>IF(M139=1,SUM($D$139:M139),0)</f>
        <v>0</v>
      </c>
      <c r="N138" s="325">
        <f>IF(N139=1,SUM($D$139:N139),0)</f>
        <v>0</v>
      </c>
      <c r="O138" s="325">
        <f>IF(O139=1,SUM($D$139:O139),0)</f>
        <v>0</v>
      </c>
      <c r="P138" s="326">
        <f>IF(P139=1,SUM($D$139:P139),0)</f>
        <v>0</v>
      </c>
      <c r="Q138" s="326">
        <f>IF(Q139=1,SUM($D$139:Q139),0)</f>
        <v>0</v>
      </c>
      <c r="R138" s="326">
        <f>IF(R139=1,SUM($D$139:R139),0)</f>
        <v>0</v>
      </c>
      <c r="S138" s="326">
        <f>IF(S139=1,SUM($D$139:S139),0)</f>
        <v>0</v>
      </c>
      <c r="T138" s="327">
        <f>IF(T139=1,SUM($D$139:T139),0)</f>
        <v>0</v>
      </c>
      <c r="U138" s="327">
        <f>IF(U139=1,SUM($D$139:U139),0)</f>
        <v>0</v>
      </c>
      <c r="V138" s="327">
        <f>IF(V139=1,SUM($D$139:V139),0)</f>
        <v>0</v>
      </c>
      <c r="W138" s="327">
        <f>IF(W139=1,SUM($D$139:W139),0)</f>
        <v>0</v>
      </c>
      <c r="X138" s="328">
        <f>IF(X139=1,SUM($D$139:X139),0)</f>
        <v>0</v>
      </c>
      <c r="Y138" s="328">
        <f>IF(Y139=1,SUM($D$139:Y139),0)</f>
        <v>0</v>
      </c>
      <c r="Z138" s="328">
        <f>IF(Z139=1,SUM($D$139:Z139),0)</f>
        <v>0</v>
      </c>
      <c r="AA138" s="328">
        <f>IF(AA139=1,SUM($D$139:AA139),0)</f>
        <v>0</v>
      </c>
      <c r="AB138" s="329">
        <f>IF(AB139=1,SUM($D$139:AB139),0)</f>
        <v>0</v>
      </c>
      <c r="AC138" s="329">
        <f>IF(AC139=1,SUM($D$139:AC139),0)</f>
        <v>0</v>
      </c>
      <c r="AD138" s="329">
        <f>IF(AD139=1,SUM($D$139:AD139),0)</f>
        <v>0</v>
      </c>
      <c r="AE138" s="329">
        <f>IF(AE139=1,SUM($D$139:AE139),0)</f>
        <v>0</v>
      </c>
      <c r="AF138" s="330">
        <f>IF(AF139=1,SUM($D$139:AF139),0)</f>
        <v>0</v>
      </c>
      <c r="AG138" s="330">
        <f>IF(AG139=1,SUM($D$139:AG139),0)</f>
        <v>0</v>
      </c>
      <c r="AH138" s="330">
        <f>IF(AH139=1,SUM($D$139:AH139),0)</f>
        <v>0</v>
      </c>
      <c r="AI138" s="330">
        <f>IF(AI139=1,SUM($D$139:AI139),0)</f>
        <v>0</v>
      </c>
      <c r="AJ138" s="331">
        <f>IF(AJ139=1,SUM($D$139:AJ139),0)</f>
        <v>0</v>
      </c>
      <c r="AK138" s="331">
        <f>IF(AK139=1,SUM($D$139:AK139),0)</f>
        <v>0</v>
      </c>
      <c r="AL138" s="331">
        <f>IF(AL139=1,SUM($D$139:AL139),0)</f>
        <v>0</v>
      </c>
      <c r="AM138" s="331">
        <f>IF(AM139=1,SUM($D$139:AM139),0)</f>
        <v>0</v>
      </c>
      <c r="AN138" s="1047"/>
      <c r="AO138" s="1184"/>
      <c r="AP138" s="1021"/>
      <c r="AQ138" s="333" t="str">
        <f t="array" ref="AQ138">IF(MIN(IF(Affectation_S1!$A$5:$AM$216=B140&amp;"1",COLUMN(Affectation_S1!$A$5:$AM$216)))&lt;&gt;0,MIN(IF(Affectation_S1!$A$5:$AM$216=B140&amp;"1",COLUMN(Affectation_S1!$A$5:$AM$216))),"")</f>
        <v/>
      </c>
      <c r="AR138" s="333" t="str">
        <f t="array" ref="AR138">IF(MIN(IF(Affectation_S1!$A$5:$AM$216=B140&amp;"2",COLUMN(Affectation_S1!$A$5:$AM$216)))&lt;&gt;0,MIN(IF(Affectation_S1!$A$5:$AM$216=B140&amp;"2",COLUMN(Affectation_S1!$A$5:$AM$216))),"")</f>
        <v/>
      </c>
      <c r="AS138" s="333" t="str">
        <f t="array" ref="AS138">IF(MIN(IF(Affectation_S1!$A$5:$AM$216=B140&amp;"3",COLUMN(Affectation_S1!$A$5:$AM$216)))&lt;&gt;0,MIN(IF(Affectation_S1!$A$5:$AM$216=B140&amp;"3",COLUMN(Affectation_S1!$A$5:$AM$216))),"")</f>
        <v/>
      </c>
      <c r="AT138" s="333" t="str">
        <f t="array" ref="AT138">IF(MIN(IF(Affectation_S1!$A$5:$AM$216=B140&amp;"4",COLUMN(Affectation_S1!$A$5:$AM$216)))&lt;&gt;0,MIN(IF(Affectation_S1!$A$5:$AM$216=B140&amp;"4",COLUMN(Affectation_S1!$A$5:$AM$216))),"")</f>
        <v/>
      </c>
      <c r="AU138" s="333" t="str">
        <f t="array" ref="AU138">IF(MIN(IF(Affectation_S1!$A$5:$AM$216=C140&amp;"5",COLUMN(Affectation_S1!$A$5:$AM$216)))&lt;&gt;0,MIN(IF(Affectation_S1!$A$5:$AM$216=C140&amp;"5",COLUMN(Affectation_S1!$A$5:$AM$216))),"")</f>
        <v/>
      </c>
      <c r="AV138" s="1018"/>
      <c r="AW138" s="1018"/>
      <c r="AX138" s="1018"/>
      <c r="AY138" s="1018"/>
      <c r="AZ138" s="1018"/>
      <c r="BX138" s="452" t="s">
        <v>318</v>
      </c>
    </row>
    <row r="139" spans="1:76" hidden="1">
      <c r="A139" s="1184"/>
      <c r="B139" s="1185"/>
      <c r="C139" s="1185">
        <v>135</v>
      </c>
      <c r="D139" s="323">
        <f>IF(D140&lt;&gt;"",1,0)</f>
        <v>0</v>
      </c>
      <c r="E139" s="323">
        <f>IF(E140&lt;&gt;"",1,0)</f>
        <v>0</v>
      </c>
      <c r="F139" s="323">
        <f t="shared" ref="F139:AM139" si="121">IF(F140&lt;&gt;"",1,0)</f>
        <v>0</v>
      </c>
      <c r="G139" s="323">
        <f t="shared" si="121"/>
        <v>0</v>
      </c>
      <c r="H139" s="324">
        <f t="shared" si="121"/>
        <v>0</v>
      </c>
      <c r="I139" s="324">
        <f t="shared" si="121"/>
        <v>0</v>
      </c>
      <c r="J139" s="324">
        <f t="shared" si="121"/>
        <v>0</v>
      </c>
      <c r="K139" s="324">
        <f t="shared" si="121"/>
        <v>0</v>
      </c>
      <c r="L139" s="325">
        <f t="shared" si="121"/>
        <v>0</v>
      </c>
      <c r="M139" s="325">
        <f t="shared" si="121"/>
        <v>0</v>
      </c>
      <c r="N139" s="325">
        <f t="shared" si="121"/>
        <v>0</v>
      </c>
      <c r="O139" s="325">
        <f t="shared" si="121"/>
        <v>0</v>
      </c>
      <c r="P139" s="326">
        <f t="shared" si="121"/>
        <v>0</v>
      </c>
      <c r="Q139" s="326">
        <f t="shared" si="121"/>
        <v>0</v>
      </c>
      <c r="R139" s="326">
        <f t="shared" si="121"/>
        <v>0</v>
      </c>
      <c r="S139" s="326">
        <f t="shared" si="121"/>
        <v>0</v>
      </c>
      <c r="T139" s="327">
        <f t="shared" si="121"/>
        <v>0</v>
      </c>
      <c r="U139" s="327">
        <f t="shared" si="121"/>
        <v>0</v>
      </c>
      <c r="V139" s="327">
        <f t="shared" si="121"/>
        <v>0</v>
      </c>
      <c r="W139" s="327">
        <f t="shared" si="121"/>
        <v>0</v>
      </c>
      <c r="X139" s="328">
        <f t="shared" si="121"/>
        <v>0</v>
      </c>
      <c r="Y139" s="328">
        <f t="shared" si="121"/>
        <v>0</v>
      </c>
      <c r="Z139" s="328">
        <f t="shared" si="121"/>
        <v>0</v>
      </c>
      <c r="AA139" s="328">
        <f t="shared" si="121"/>
        <v>0</v>
      </c>
      <c r="AB139" s="329">
        <f t="shared" si="121"/>
        <v>0</v>
      </c>
      <c r="AC139" s="329">
        <f t="shared" si="121"/>
        <v>0</v>
      </c>
      <c r="AD139" s="329">
        <f t="shared" si="121"/>
        <v>0</v>
      </c>
      <c r="AE139" s="329">
        <f t="shared" si="121"/>
        <v>0</v>
      </c>
      <c r="AF139" s="330">
        <f t="shared" si="121"/>
        <v>0</v>
      </c>
      <c r="AG139" s="330">
        <f t="shared" si="121"/>
        <v>0</v>
      </c>
      <c r="AH139" s="330">
        <f t="shared" si="121"/>
        <v>0</v>
      </c>
      <c r="AI139" s="330">
        <f t="shared" si="121"/>
        <v>0</v>
      </c>
      <c r="AJ139" s="331">
        <f t="shared" si="121"/>
        <v>0</v>
      </c>
      <c r="AK139" s="331">
        <f t="shared" si="121"/>
        <v>0</v>
      </c>
      <c r="AL139" s="331">
        <f t="shared" si="121"/>
        <v>0</v>
      </c>
      <c r="AM139" s="331">
        <f t="shared" si="121"/>
        <v>0</v>
      </c>
      <c r="AN139" s="1047"/>
      <c r="AO139" s="1184"/>
      <c r="AP139" s="1021"/>
      <c r="AQ139" s="333"/>
      <c r="AR139" s="333"/>
      <c r="AS139" s="333"/>
      <c r="AT139" s="1022"/>
      <c r="AU139" s="333"/>
      <c r="AV139" s="1018"/>
      <c r="AW139" s="1018"/>
      <c r="AX139" s="1018"/>
      <c r="AY139" s="1018"/>
      <c r="AZ139" s="1018"/>
      <c r="BX139" s="452" t="s">
        <v>318</v>
      </c>
    </row>
    <row r="140" spans="1:76" ht="16.5" thickBot="1">
      <c r="A140" s="1186" t="s">
        <v>35</v>
      </c>
      <c r="B140" s="369" t="str">
        <f t="shared" ref="B140" si="122">C140&amp;"A"</f>
        <v>136A</v>
      </c>
      <c r="C140" s="369">
        <v>136</v>
      </c>
      <c r="D140" s="1024"/>
      <c r="E140" s="1024"/>
      <c r="F140" s="1024"/>
      <c r="G140" s="1024"/>
      <c r="H140" s="1025"/>
      <c r="I140" s="1025"/>
      <c r="J140" s="1025"/>
      <c r="K140" s="1025"/>
      <c r="L140" s="1026"/>
      <c r="M140" s="1026"/>
      <c r="N140" s="1026"/>
      <c r="O140" s="1026"/>
      <c r="P140" s="1027"/>
      <c r="Q140" s="1027"/>
      <c r="R140" s="1027"/>
      <c r="S140" s="1027"/>
      <c r="T140" s="1028"/>
      <c r="U140" s="1028"/>
      <c r="V140" s="1028"/>
      <c r="W140" s="1028"/>
      <c r="X140" s="1029"/>
      <c r="Y140" s="1029"/>
      <c r="Z140" s="1029"/>
      <c r="AA140" s="1029"/>
      <c r="AB140" s="1030"/>
      <c r="AC140" s="1030"/>
      <c r="AD140" s="1030"/>
      <c r="AE140" s="1030"/>
      <c r="AF140" s="1031"/>
      <c r="AG140" s="1031"/>
      <c r="AH140" s="1031"/>
      <c r="AI140" s="1031"/>
      <c r="AJ140" s="1032"/>
      <c r="AK140" s="1032"/>
      <c r="AL140" s="1032"/>
      <c r="AM140" s="1032"/>
      <c r="AN140" s="1047"/>
      <c r="AO140" s="1186" t="s">
        <v>35</v>
      </c>
      <c r="AP140" s="1033" t="s">
        <v>188</v>
      </c>
      <c r="AQ140" s="335" t="str">
        <f>IFERROR(INDEX(Tableau_Affectation_S1,AQ137,AQ138),"")</f>
        <v/>
      </c>
      <c r="AR140" s="335" t="str">
        <f>IFERROR(INDEX(Tableau_Affectation_S1,AR137,AR138),"")</f>
        <v/>
      </c>
      <c r="AS140" s="335" t="str">
        <f>IFERROR(INDEX(Tableau_Affectation_S1,AS137,AS138),"")</f>
        <v/>
      </c>
      <c r="AT140" s="336" t="str">
        <f>IFERROR(INDEX(Tableau_Affectation_S1,AT137,AT138),"")</f>
        <v/>
      </c>
      <c r="AU140" s="336" t="str">
        <f>IFERROR(INDEX(Tableau_Affectation_S1,AU137,AU138),"")</f>
        <v/>
      </c>
      <c r="AV140" s="1034" t="s">
        <v>189</v>
      </c>
      <c r="AW140" s="337" t="str">
        <f>Affectation_S2!AQ140</f>
        <v/>
      </c>
      <c r="AX140" s="337" t="str">
        <f>Affectation_S2!AR140</f>
        <v/>
      </c>
      <c r="AY140" s="337" t="str">
        <f>Affectation_S2!AS140</f>
        <v/>
      </c>
      <c r="AZ140" s="337" t="str">
        <f>Affectation_S2!AT140</f>
        <v/>
      </c>
      <c r="BX140" s="452" t="s">
        <v>318</v>
      </c>
    </row>
    <row r="141" spans="1:76" hidden="1">
      <c r="A141" s="1117"/>
      <c r="B141" s="1118"/>
      <c r="C141" s="1118">
        <v>137</v>
      </c>
      <c r="D141" s="313" t="str">
        <f>$B$144&amp;D142</f>
        <v>140A0</v>
      </c>
      <c r="E141" s="313" t="str">
        <f>$B$144&amp;E142</f>
        <v>140A0</v>
      </c>
      <c r="F141" s="313" t="str">
        <f t="shared" ref="F141:AM141" si="123">$B$144&amp;F142</f>
        <v>140A0</v>
      </c>
      <c r="G141" s="313" t="str">
        <f t="shared" si="123"/>
        <v>140A0</v>
      </c>
      <c r="H141" s="314" t="str">
        <f t="shared" si="123"/>
        <v>140A0</v>
      </c>
      <c r="I141" s="314" t="str">
        <f t="shared" si="123"/>
        <v>140A0</v>
      </c>
      <c r="J141" s="314" t="str">
        <f t="shared" si="123"/>
        <v>140A0</v>
      </c>
      <c r="K141" s="314" t="str">
        <f t="shared" si="123"/>
        <v>140A0</v>
      </c>
      <c r="L141" s="315" t="str">
        <f t="shared" si="123"/>
        <v>140A0</v>
      </c>
      <c r="M141" s="315" t="str">
        <f t="shared" si="123"/>
        <v>140A0</v>
      </c>
      <c r="N141" s="315" t="str">
        <f t="shared" si="123"/>
        <v>140A0</v>
      </c>
      <c r="O141" s="315" t="str">
        <f t="shared" si="123"/>
        <v>140A0</v>
      </c>
      <c r="P141" s="316" t="str">
        <f t="shared" si="123"/>
        <v>140A0</v>
      </c>
      <c r="Q141" s="316" t="str">
        <f t="shared" si="123"/>
        <v>140A0</v>
      </c>
      <c r="R141" s="316" t="str">
        <f t="shared" si="123"/>
        <v>140A0</v>
      </c>
      <c r="S141" s="316" t="str">
        <f t="shared" si="123"/>
        <v>140A0</v>
      </c>
      <c r="T141" s="317" t="str">
        <f t="shared" si="123"/>
        <v>140A0</v>
      </c>
      <c r="U141" s="317" t="str">
        <f t="shared" si="123"/>
        <v>140A0</v>
      </c>
      <c r="V141" s="317" t="str">
        <f t="shared" si="123"/>
        <v>140A0</v>
      </c>
      <c r="W141" s="317" t="str">
        <f t="shared" si="123"/>
        <v>140A0</v>
      </c>
      <c r="X141" s="318" t="str">
        <f t="shared" si="123"/>
        <v>140A0</v>
      </c>
      <c r="Y141" s="318" t="str">
        <f t="shared" si="123"/>
        <v>140A0</v>
      </c>
      <c r="Z141" s="318" t="str">
        <f t="shared" si="123"/>
        <v>140A0</v>
      </c>
      <c r="AA141" s="318" t="str">
        <f t="shared" si="123"/>
        <v>140A0</v>
      </c>
      <c r="AB141" s="319" t="str">
        <f t="shared" si="123"/>
        <v>140A0</v>
      </c>
      <c r="AC141" s="319" t="str">
        <f t="shared" si="123"/>
        <v>140A0</v>
      </c>
      <c r="AD141" s="319" t="str">
        <f t="shared" si="123"/>
        <v>140A0</v>
      </c>
      <c r="AE141" s="319" t="str">
        <f t="shared" si="123"/>
        <v>140A0</v>
      </c>
      <c r="AF141" s="320" t="str">
        <f t="shared" si="123"/>
        <v>140A0</v>
      </c>
      <c r="AG141" s="320" t="str">
        <f t="shared" si="123"/>
        <v>140A0</v>
      </c>
      <c r="AH141" s="320" t="str">
        <f t="shared" si="123"/>
        <v>140A0</v>
      </c>
      <c r="AI141" s="320" t="str">
        <f t="shared" si="123"/>
        <v>140A0</v>
      </c>
      <c r="AJ141" s="321" t="str">
        <f t="shared" si="123"/>
        <v>140A0</v>
      </c>
      <c r="AK141" s="321" t="str">
        <f t="shared" si="123"/>
        <v>140A0</v>
      </c>
      <c r="AL141" s="321" t="str">
        <f t="shared" si="123"/>
        <v>140A0</v>
      </c>
      <c r="AM141" s="321" t="str">
        <f t="shared" si="123"/>
        <v>140A0</v>
      </c>
      <c r="AN141" s="1047"/>
      <c r="AO141" s="1117"/>
      <c r="AP141" s="1017"/>
      <c r="AQ141" s="345">
        <f t="shared" ref="AQ141:AT141" si="124">AQ137+4</f>
        <v>140</v>
      </c>
      <c r="AR141" s="345">
        <f t="shared" si="124"/>
        <v>140</v>
      </c>
      <c r="AS141" s="345">
        <f t="shared" si="124"/>
        <v>140</v>
      </c>
      <c r="AT141" s="345">
        <f t="shared" si="124"/>
        <v>140</v>
      </c>
      <c r="AU141" s="345">
        <v>140</v>
      </c>
      <c r="AV141" s="1018"/>
      <c r="AW141" s="1018"/>
      <c r="AX141" s="1018"/>
      <c r="AY141" s="1018"/>
      <c r="AZ141" s="1018"/>
      <c r="BX141" s="452" t="s">
        <v>318</v>
      </c>
    </row>
    <row r="142" spans="1:76" hidden="1">
      <c r="A142" s="1119"/>
      <c r="B142" s="1120"/>
      <c r="C142" s="1120">
        <v>138</v>
      </c>
      <c r="D142" s="323">
        <f>D143</f>
        <v>0</v>
      </c>
      <c r="E142" s="323">
        <f>IF(E143=1,SUM($D$143:E143),0)</f>
        <v>0</v>
      </c>
      <c r="F142" s="323">
        <f>IF(F143=1,SUM($D$143:F143),0)</f>
        <v>0</v>
      </c>
      <c r="G142" s="323">
        <f>IF(G143=1,SUM($D$143:G143),0)</f>
        <v>0</v>
      </c>
      <c r="H142" s="324">
        <f>IF(H143=1,SUM($D$143:H143),0)</f>
        <v>0</v>
      </c>
      <c r="I142" s="324">
        <f>IF(I143=1,SUM($D$143:I143),0)</f>
        <v>0</v>
      </c>
      <c r="J142" s="324">
        <f>IF(J143=1,SUM($D$143:J143),0)</f>
        <v>0</v>
      </c>
      <c r="K142" s="324">
        <f>IF(K143=1,SUM($D$143:K143),0)</f>
        <v>0</v>
      </c>
      <c r="L142" s="325">
        <f>IF(L143=1,SUM($D$143:L143),0)</f>
        <v>0</v>
      </c>
      <c r="M142" s="325">
        <f>IF(M143=1,SUM($D$143:M143),0)</f>
        <v>0</v>
      </c>
      <c r="N142" s="325">
        <f>IF(N143=1,SUM($D$143:N143),0)</f>
        <v>0</v>
      </c>
      <c r="O142" s="325">
        <f>IF(O143=1,SUM($D$143:O143),0)</f>
        <v>0</v>
      </c>
      <c r="P142" s="326">
        <f>IF(P143=1,SUM($D$143:P143),0)</f>
        <v>0</v>
      </c>
      <c r="Q142" s="326">
        <f>IF(Q143=1,SUM($D$143:Q143),0)</f>
        <v>0</v>
      </c>
      <c r="R142" s="326">
        <f>IF(R143=1,SUM($D$143:R143),0)</f>
        <v>0</v>
      </c>
      <c r="S142" s="326">
        <f>IF(S143=1,SUM($D$143:S143),0)</f>
        <v>0</v>
      </c>
      <c r="T142" s="327">
        <f>IF(T143=1,SUM($D$143:T143),0)</f>
        <v>0</v>
      </c>
      <c r="U142" s="327">
        <f>IF(U143=1,SUM($D$143:U143),0)</f>
        <v>0</v>
      </c>
      <c r="V142" s="327">
        <f>IF(V143=1,SUM($D$143:V143),0)</f>
        <v>0</v>
      </c>
      <c r="W142" s="327">
        <f>IF(W143=1,SUM($D$143:W143),0)</f>
        <v>0</v>
      </c>
      <c r="X142" s="328">
        <f>IF(X143=1,SUM($D$143:X143),0)</f>
        <v>0</v>
      </c>
      <c r="Y142" s="328">
        <f>IF(Y143=1,SUM($D$143:Y143),0)</f>
        <v>0</v>
      </c>
      <c r="Z142" s="328">
        <f>IF(Z143=1,SUM($D$143:Z143),0)</f>
        <v>0</v>
      </c>
      <c r="AA142" s="328">
        <f>IF(AA143=1,SUM($D$143:AA143),0)</f>
        <v>0</v>
      </c>
      <c r="AB142" s="329">
        <f>IF(AB143=1,SUM($D$143:AB143),0)</f>
        <v>0</v>
      </c>
      <c r="AC142" s="329">
        <f>IF(AC143=1,SUM($D$143:AC143),0)</f>
        <v>0</v>
      </c>
      <c r="AD142" s="329">
        <f>IF(AD143=1,SUM($D$143:AD143),0)</f>
        <v>0</v>
      </c>
      <c r="AE142" s="329">
        <f>IF(AE143=1,SUM($D$143:AE143),0)</f>
        <v>0</v>
      </c>
      <c r="AF142" s="330">
        <f>IF(AF143=1,SUM($D$143:AF143),0)</f>
        <v>0</v>
      </c>
      <c r="AG142" s="330">
        <f>IF(AG143=1,SUM($D$143:AG143),0)</f>
        <v>0</v>
      </c>
      <c r="AH142" s="330">
        <f>IF(AH143=1,SUM($D$143:AH143),0)</f>
        <v>0</v>
      </c>
      <c r="AI142" s="330">
        <f>IF(AI143=1,SUM($D$143:AI143),0)</f>
        <v>0</v>
      </c>
      <c r="AJ142" s="331">
        <f>IF(AJ143=1,SUM($D$143:AJ143),0)</f>
        <v>0</v>
      </c>
      <c r="AK142" s="331">
        <f>IF(AK143=1,SUM($D$143:AK143),0)</f>
        <v>0</v>
      </c>
      <c r="AL142" s="331">
        <f>IF(AL143=1,SUM($D$143:AL143),0)</f>
        <v>0</v>
      </c>
      <c r="AM142" s="331">
        <f>IF(AM143=1,SUM($D$143:AM143),0)</f>
        <v>0</v>
      </c>
      <c r="AN142" s="1047"/>
      <c r="AO142" s="1119"/>
      <c r="AP142" s="1021"/>
      <c r="AQ142" s="333" t="str">
        <f t="array" ref="AQ142">IF(MIN(IF(Affectation_S1!$A$5:$AM$216=B144&amp;"1",COLUMN(Affectation_S1!$A$5:$AM$216)))&lt;&gt;0,MIN(IF(Affectation_S1!$A$5:$AM$216=B144&amp;"1",COLUMN(Affectation_S1!$A$5:$AM$216))),"")</f>
        <v/>
      </c>
      <c r="AR142" s="333" t="str">
        <f t="array" ref="AR142">IF(MIN(IF(Affectation_S1!$A$5:$AM$216=B144&amp;"2",COLUMN(Affectation_S1!$A$5:$AM$216)))&lt;&gt;0,MIN(IF(Affectation_S1!$A$5:$AM$216=B144&amp;"2",COLUMN(Affectation_S1!$A$5:$AM$216))),"")</f>
        <v/>
      </c>
      <c r="AS142" s="333" t="str">
        <f t="array" ref="AS142">IF(MIN(IF(Affectation_S1!$A$5:$AM$216=B144&amp;"3",COLUMN(Affectation_S1!$A$5:$AM$216)))&lt;&gt;0,MIN(IF(Affectation_S1!$A$5:$AM$216=B144&amp;"3",COLUMN(Affectation_S1!$A$5:$AM$216))),"")</f>
        <v/>
      </c>
      <c r="AT142" s="333" t="str">
        <f t="array" ref="AT142">IF(MIN(IF(Affectation_S1!$A$5:$AM$216=B144&amp;"4",COLUMN(Affectation_S1!$A$5:$AM$216)))&lt;&gt;0,MIN(IF(Affectation_S1!$A$5:$AM$216=B144&amp;"4",COLUMN(Affectation_S1!$A$5:$AM$216))),"")</f>
        <v/>
      </c>
      <c r="AU142" s="333" t="str">
        <f t="array" ref="AU142">IF(MIN(IF(Affectation_S1!$A$5:$AM$216=C144&amp;"5",COLUMN(Affectation_S1!$A$5:$AM$216)))&lt;&gt;0,MIN(IF(Affectation_S1!$A$5:$AM$216=C144&amp;"5",COLUMN(Affectation_S1!$A$5:$AM$216))),"")</f>
        <v/>
      </c>
      <c r="AV142" s="1018"/>
      <c r="AW142" s="1018"/>
      <c r="AX142" s="1018"/>
      <c r="AY142" s="1018"/>
      <c r="AZ142" s="1018"/>
      <c r="BX142" s="452" t="s">
        <v>318</v>
      </c>
    </row>
    <row r="143" spans="1:76" hidden="1">
      <c r="A143" s="1119"/>
      <c r="B143" s="1120"/>
      <c r="C143" s="1120">
        <v>139</v>
      </c>
      <c r="D143" s="323">
        <f>IF(D144&lt;&gt;"",1,0)</f>
        <v>0</v>
      </c>
      <c r="E143" s="323">
        <f>IF(E144&lt;&gt;"",1,0)</f>
        <v>0</v>
      </c>
      <c r="F143" s="323">
        <f t="shared" ref="F143:AM143" si="125">IF(F144&lt;&gt;"",1,0)</f>
        <v>0</v>
      </c>
      <c r="G143" s="323">
        <f t="shared" si="125"/>
        <v>0</v>
      </c>
      <c r="H143" s="324">
        <f t="shared" si="125"/>
        <v>0</v>
      </c>
      <c r="I143" s="324">
        <f t="shared" si="125"/>
        <v>0</v>
      </c>
      <c r="J143" s="324">
        <f t="shared" si="125"/>
        <v>0</v>
      </c>
      <c r="K143" s="324">
        <f t="shared" si="125"/>
        <v>0</v>
      </c>
      <c r="L143" s="325">
        <f t="shared" si="125"/>
        <v>0</v>
      </c>
      <c r="M143" s="325">
        <f t="shared" si="125"/>
        <v>0</v>
      </c>
      <c r="N143" s="325">
        <f t="shared" si="125"/>
        <v>0</v>
      </c>
      <c r="O143" s="325">
        <f t="shared" si="125"/>
        <v>0</v>
      </c>
      <c r="P143" s="326">
        <f t="shared" si="125"/>
        <v>0</v>
      </c>
      <c r="Q143" s="326">
        <f t="shared" si="125"/>
        <v>0</v>
      </c>
      <c r="R143" s="326">
        <f t="shared" si="125"/>
        <v>0</v>
      </c>
      <c r="S143" s="326">
        <f t="shared" si="125"/>
        <v>0</v>
      </c>
      <c r="T143" s="327">
        <f t="shared" si="125"/>
        <v>0</v>
      </c>
      <c r="U143" s="327">
        <f t="shared" si="125"/>
        <v>0</v>
      </c>
      <c r="V143" s="327">
        <f t="shared" si="125"/>
        <v>0</v>
      </c>
      <c r="W143" s="327">
        <f t="shared" si="125"/>
        <v>0</v>
      </c>
      <c r="X143" s="328">
        <f t="shared" si="125"/>
        <v>0</v>
      </c>
      <c r="Y143" s="328">
        <f t="shared" si="125"/>
        <v>0</v>
      </c>
      <c r="Z143" s="328">
        <f t="shared" si="125"/>
        <v>0</v>
      </c>
      <c r="AA143" s="328">
        <f t="shared" si="125"/>
        <v>0</v>
      </c>
      <c r="AB143" s="329">
        <f t="shared" si="125"/>
        <v>0</v>
      </c>
      <c r="AC143" s="329">
        <f t="shared" si="125"/>
        <v>0</v>
      </c>
      <c r="AD143" s="329">
        <f t="shared" si="125"/>
        <v>0</v>
      </c>
      <c r="AE143" s="329">
        <f t="shared" si="125"/>
        <v>0</v>
      </c>
      <c r="AF143" s="330">
        <f t="shared" si="125"/>
        <v>0</v>
      </c>
      <c r="AG143" s="330">
        <f t="shared" si="125"/>
        <v>0</v>
      </c>
      <c r="AH143" s="330">
        <f t="shared" si="125"/>
        <v>0</v>
      </c>
      <c r="AI143" s="330">
        <f t="shared" si="125"/>
        <v>0</v>
      </c>
      <c r="AJ143" s="331">
        <f t="shared" si="125"/>
        <v>0</v>
      </c>
      <c r="AK143" s="331">
        <f t="shared" si="125"/>
        <v>0</v>
      </c>
      <c r="AL143" s="331">
        <f t="shared" si="125"/>
        <v>0</v>
      </c>
      <c r="AM143" s="331">
        <f t="shared" si="125"/>
        <v>0</v>
      </c>
      <c r="AN143" s="1047"/>
      <c r="AO143" s="1119"/>
      <c r="AP143" s="1021"/>
      <c r="AQ143" s="333"/>
      <c r="AR143" s="333"/>
      <c r="AS143" s="333"/>
      <c r="AT143" s="1022"/>
      <c r="AU143" s="1022"/>
      <c r="AV143" s="1018"/>
      <c r="AW143" s="1018"/>
      <c r="AX143" s="1018"/>
      <c r="AY143" s="1018"/>
      <c r="AZ143" s="1018"/>
      <c r="BX143" s="452" t="s">
        <v>318</v>
      </c>
    </row>
    <row r="144" spans="1:76" ht="16.5" thickBot="1">
      <c r="A144" s="1121" t="s">
        <v>55</v>
      </c>
      <c r="B144" s="356" t="str">
        <f t="shared" ref="B144" si="126">C144&amp;"A"</f>
        <v>140A</v>
      </c>
      <c r="C144" s="356">
        <v>140</v>
      </c>
      <c r="D144" s="1024"/>
      <c r="E144" s="1024"/>
      <c r="F144" s="1024"/>
      <c r="G144" s="1024"/>
      <c r="H144" s="1025"/>
      <c r="I144" s="1025"/>
      <c r="J144" s="1025"/>
      <c r="K144" s="1025"/>
      <c r="L144" s="1026"/>
      <c r="M144" s="1026"/>
      <c r="N144" s="1026"/>
      <c r="O144" s="1026"/>
      <c r="P144" s="1027"/>
      <c r="Q144" s="1027"/>
      <c r="R144" s="1027"/>
      <c r="S144" s="1027"/>
      <c r="T144" s="1028"/>
      <c r="U144" s="1028"/>
      <c r="V144" s="1028"/>
      <c r="W144" s="1028"/>
      <c r="X144" s="1029"/>
      <c r="Y144" s="1029"/>
      <c r="Z144" s="1029"/>
      <c r="AA144" s="1029"/>
      <c r="AB144" s="1030"/>
      <c r="AC144" s="1030"/>
      <c r="AD144" s="1030"/>
      <c r="AE144" s="1030"/>
      <c r="AF144" s="1031"/>
      <c r="AG144" s="1031"/>
      <c r="AH144" s="1031"/>
      <c r="AI144" s="1031"/>
      <c r="AJ144" s="1032"/>
      <c r="AK144" s="1032"/>
      <c r="AL144" s="1032"/>
      <c r="AM144" s="1032"/>
      <c r="AN144" s="1047"/>
      <c r="AO144" s="1121" t="s">
        <v>55</v>
      </c>
      <c r="AP144" s="1033" t="s">
        <v>188</v>
      </c>
      <c r="AQ144" s="335" t="str">
        <f>IFERROR(INDEX(Tableau_Affectation_S1,AQ141,AQ142),"")</f>
        <v/>
      </c>
      <c r="AR144" s="335" t="str">
        <f>IFERROR(INDEX(Tableau_Affectation_S1,AR141,AR142),"")</f>
        <v/>
      </c>
      <c r="AS144" s="335" t="str">
        <f>IFERROR(INDEX(Tableau_Affectation_S1,AS141,AS142),"")</f>
        <v/>
      </c>
      <c r="AT144" s="336" t="str">
        <f>IFERROR(INDEX(Tableau_Affectation_S1,AT141,AT142),"")</f>
        <v/>
      </c>
      <c r="AU144" s="336" t="str">
        <f>IFERROR(INDEX(Tableau_Affectation_S1,AU141,AU142),"")</f>
        <v/>
      </c>
      <c r="AV144" s="1034" t="s">
        <v>189</v>
      </c>
      <c r="AW144" s="337" t="str">
        <f>Affectation_S2!AQ144</f>
        <v>Matériaux métalliques</v>
      </c>
      <c r="AX144" s="337" t="str">
        <f>Affectation_S2!AR144</f>
        <v/>
      </c>
      <c r="AY144" s="337" t="str">
        <f>Affectation_S2!AS144</f>
        <v/>
      </c>
      <c r="AZ144" s="337" t="str">
        <f>Affectation_S2!AT144</f>
        <v/>
      </c>
      <c r="BX144" s="452" t="s">
        <v>318</v>
      </c>
    </row>
    <row r="145" spans="1:76" hidden="1">
      <c r="A145" s="1187"/>
      <c r="B145" s="1188"/>
      <c r="C145" s="1188">
        <v>141</v>
      </c>
      <c r="D145" s="313" t="str">
        <f>$B$148&amp;D146</f>
        <v>144A0</v>
      </c>
      <c r="E145" s="313" t="str">
        <f>$B$148&amp;E146</f>
        <v>144A0</v>
      </c>
      <c r="F145" s="313" t="str">
        <f t="shared" ref="F145:AM145" si="127">$B$148&amp;F146</f>
        <v>144A0</v>
      </c>
      <c r="G145" s="313" t="str">
        <f t="shared" si="127"/>
        <v>144A0</v>
      </c>
      <c r="H145" s="314" t="str">
        <f t="shared" si="127"/>
        <v>144A0</v>
      </c>
      <c r="I145" s="314" t="str">
        <f t="shared" si="127"/>
        <v>144A0</v>
      </c>
      <c r="J145" s="314" t="str">
        <f t="shared" si="127"/>
        <v>144A0</v>
      </c>
      <c r="K145" s="314" t="str">
        <f t="shared" si="127"/>
        <v>144A0</v>
      </c>
      <c r="L145" s="315" t="str">
        <f t="shared" si="127"/>
        <v>144A0</v>
      </c>
      <c r="M145" s="315" t="str">
        <f t="shared" si="127"/>
        <v>144A0</v>
      </c>
      <c r="N145" s="315" t="str">
        <f t="shared" si="127"/>
        <v>144A0</v>
      </c>
      <c r="O145" s="315" t="str">
        <f t="shared" si="127"/>
        <v>144A0</v>
      </c>
      <c r="P145" s="316" t="str">
        <f t="shared" si="127"/>
        <v>144A0</v>
      </c>
      <c r="Q145" s="316" t="str">
        <f t="shared" si="127"/>
        <v>144A0</v>
      </c>
      <c r="R145" s="316" t="str">
        <f t="shared" si="127"/>
        <v>144A0</v>
      </c>
      <c r="S145" s="316" t="str">
        <f t="shared" si="127"/>
        <v>144A0</v>
      </c>
      <c r="T145" s="317" t="str">
        <f t="shared" si="127"/>
        <v>144A0</v>
      </c>
      <c r="U145" s="317" t="str">
        <f t="shared" si="127"/>
        <v>144A0</v>
      </c>
      <c r="V145" s="317" t="str">
        <f t="shared" si="127"/>
        <v>144A0</v>
      </c>
      <c r="W145" s="317" t="str">
        <f t="shared" si="127"/>
        <v>144A0</v>
      </c>
      <c r="X145" s="318" t="str">
        <f t="shared" si="127"/>
        <v>144A1</v>
      </c>
      <c r="Y145" s="318" t="str">
        <f t="shared" si="127"/>
        <v>144A0</v>
      </c>
      <c r="Z145" s="318" t="str">
        <f t="shared" si="127"/>
        <v>144A0</v>
      </c>
      <c r="AA145" s="318" t="str">
        <f t="shared" si="127"/>
        <v>144A0</v>
      </c>
      <c r="AB145" s="319" t="str">
        <f t="shared" si="127"/>
        <v>144A0</v>
      </c>
      <c r="AC145" s="319" t="str">
        <f t="shared" si="127"/>
        <v>144A0</v>
      </c>
      <c r="AD145" s="319" t="str">
        <f t="shared" si="127"/>
        <v>144A0</v>
      </c>
      <c r="AE145" s="319" t="str">
        <f t="shared" si="127"/>
        <v>144A0</v>
      </c>
      <c r="AF145" s="320" t="str">
        <f t="shared" si="127"/>
        <v>144A0</v>
      </c>
      <c r="AG145" s="320" t="str">
        <f t="shared" si="127"/>
        <v>144A0</v>
      </c>
      <c r="AH145" s="320" t="str">
        <f t="shared" si="127"/>
        <v>144A0</v>
      </c>
      <c r="AI145" s="320" t="str">
        <f t="shared" si="127"/>
        <v>144A0</v>
      </c>
      <c r="AJ145" s="321" t="str">
        <f t="shared" si="127"/>
        <v>144A0</v>
      </c>
      <c r="AK145" s="321" t="str">
        <f t="shared" si="127"/>
        <v>144A0</v>
      </c>
      <c r="AL145" s="321" t="str">
        <f t="shared" si="127"/>
        <v>144A0</v>
      </c>
      <c r="AM145" s="321" t="str">
        <f t="shared" si="127"/>
        <v>144A0</v>
      </c>
      <c r="AN145" s="1047"/>
      <c r="AO145" s="1187"/>
      <c r="AP145" s="1017"/>
      <c r="AQ145" s="345">
        <f t="shared" ref="AQ145:AT145" si="128">AQ141+4</f>
        <v>144</v>
      </c>
      <c r="AR145" s="345">
        <f t="shared" si="128"/>
        <v>144</v>
      </c>
      <c r="AS145" s="345">
        <f t="shared" si="128"/>
        <v>144</v>
      </c>
      <c r="AT145" s="345">
        <f t="shared" si="128"/>
        <v>144</v>
      </c>
      <c r="AU145" s="333">
        <v>144</v>
      </c>
      <c r="AV145" s="1018"/>
      <c r="AW145" s="1018"/>
      <c r="AX145" s="1018"/>
      <c r="AY145" s="1018"/>
      <c r="AZ145" s="1018"/>
      <c r="BX145" s="452" t="s">
        <v>318</v>
      </c>
    </row>
    <row r="146" spans="1:76" hidden="1">
      <c r="A146" s="1189"/>
      <c r="B146" s="1190"/>
      <c r="C146" s="1190">
        <v>142</v>
      </c>
      <c r="D146" s="323">
        <f>D147</f>
        <v>0</v>
      </c>
      <c r="E146" s="323">
        <f>IF(E147=1,SUM($D$147:E147),0)</f>
        <v>0</v>
      </c>
      <c r="F146" s="323">
        <f>IF(F147=1,SUM($D$147:F147),0)</f>
        <v>0</v>
      </c>
      <c r="G146" s="323">
        <f>IF(G147=1,SUM($D$147:G147),0)</f>
        <v>0</v>
      </c>
      <c r="H146" s="324">
        <f>IF(H147=1,SUM($D$147:H147),0)</f>
        <v>0</v>
      </c>
      <c r="I146" s="324">
        <f>IF(I147=1,SUM($D$147:I147),0)</f>
        <v>0</v>
      </c>
      <c r="J146" s="324">
        <f>IF(J147=1,SUM($D$147:J147),0)</f>
        <v>0</v>
      </c>
      <c r="K146" s="324">
        <f>IF(K147=1,SUM($D$147:K147),0)</f>
        <v>0</v>
      </c>
      <c r="L146" s="325">
        <f>IF(L147=1,SUM($D$147:L147),0)</f>
        <v>0</v>
      </c>
      <c r="M146" s="325">
        <f>IF(M147=1,SUM($D$147:M147),0)</f>
        <v>0</v>
      </c>
      <c r="N146" s="325">
        <f>IF(N147=1,SUM($D$147:N147),0)</f>
        <v>0</v>
      </c>
      <c r="O146" s="325">
        <f>IF(O147=1,SUM($D$147:O147),0)</f>
        <v>0</v>
      </c>
      <c r="P146" s="326">
        <f>IF(P147=1,SUM($D$147:P147),0)</f>
        <v>0</v>
      </c>
      <c r="Q146" s="326">
        <f>IF(Q147=1,SUM($D$147:Q147),0)</f>
        <v>0</v>
      </c>
      <c r="R146" s="326">
        <f>IF(R147=1,SUM($D$147:R147),0)</f>
        <v>0</v>
      </c>
      <c r="S146" s="326">
        <f>IF(S147=1,SUM($D$147:S147),0)</f>
        <v>0</v>
      </c>
      <c r="T146" s="327">
        <f>IF(T147=1,SUM($D$147:T147),0)</f>
        <v>0</v>
      </c>
      <c r="U146" s="327">
        <f>IF(U147=1,SUM($D$147:U147),0)</f>
        <v>0</v>
      </c>
      <c r="V146" s="327">
        <f>IF(V147=1,SUM($D$147:V147),0)</f>
        <v>0</v>
      </c>
      <c r="W146" s="327">
        <f>IF(W147=1,SUM($D$147:W147),0)</f>
        <v>0</v>
      </c>
      <c r="X146" s="328">
        <f>IF(X147=1,SUM($D$147:X147),0)</f>
        <v>1</v>
      </c>
      <c r="Y146" s="328">
        <f>IF(Y147=1,SUM($D$147:Y147),0)</f>
        <v>0</v>
      </c>
      <c r="Z146" s="328">
        <f>IF(Z147=1,SUM($D$147:Z147),0)</f>
        <v>0</v>
      </c>
      <c r="AA146" s="328">
        <f>IF(AA147=1,SUM($D$147:AA147),0)</f>
        <v>0</v>
      </c>
      <c r="AB146" s="329">
        <f>IF(AB147=1,SUM($D$147:AB147),0)</f>
        <v>0</v>
      </c>
      <c r="AC146" s="329">
        <f>IF(AC147=1,SUM($D$147:AC147),0)</f>
        <v>0</v>
      </c>
      <c r="AD146" s="329">
        <f>IF(AD147=1,SUM($D$147:AD147),0)</f>
        <v>0</v>
      </c>
      <c r="AE146" s="329">
        <f>IF(AE147=1,SUM($D$147:AE147),0)</f>
        <v>0</v>
      </c>
      <c r="AF146" s="330">
        <f>IF(AF147=1,SUM($D$147:AF147),0)</f>
        <v>0</v>
      </c>
      <c r="AG146" s="330">
        <f>IF(AG147=1,SUM($D$147:AG147),0)</f>
        <v>0</v>
      </c>
      <c r="AH146" s="330">
        <f>IF(AH147=1,SUM($D$147:AH147),0)</f>
        <v>0</v>
      </c>
      <c r="AI146" s="330">
        <f>IF(AI147=1,SUM($D$147:AI147),0)</f>
        <v>0</v>
      </c>
      <c r="AJ146" s="331">
        <f>IF(AJ147=1,SUM($D$147:AJ147),0)</f>
        <v>0</v>
      </c>
      <c r="AK146" s="331">
        <f>IF(AK147=1,SUM($D$147:AK147),0)</f>
        <v>0</v>
      </c>
      <c r="AL146" s="331">
        <f>IF(AL147=1,SUM($D$147:AL147),0)</f>
        <v>0</v>
      </c>
      <c r="AM146" s="331">
        <f>IF(AM147=1,SUM($D$147:AM147),0)</f>
        <v>0</v>
      </c>
      <c r="AN146" s="1047"/>
      <c r="AO146" s="1189"/>
      <c r="AP146" s="1021"/>
      <c r="AQ146" s="333">
        <f t="array" ref="AQ146">IF(MIN(IF(Affectation_S1!$A$5:$AM$216=B148&amp;"1",COLUMN(Affectation_S1!$A$5:$AM$216)))&lt;&gt;0,MIN(IF(Affectation_S1!$A$5:$AM$216=B148&amp;"1",COLUMN(Affectation_S1!$A$5:$AM$216))),"")</f>
        <v>24</v>
      </c>
      <c r="AR146" s="333" t="str">
        <f t="array" ref="AR146">IF(MIN(IF(Affectation_S1!$A$5:$AM$216=B148&amp;"2",COLUMN(Affectation_S1!$A$5:$AM$216)))&lt;&gt;0,MIN(IF(Affectation_S1!$A$5:$AM$216=B148&amp;"2",COLUMN(Affectation_S1!$A$5:$AM$216))),"")</f>
        <v/>
      </c>
      <c r="AS146" s="333" t="str">
        <f t="array" ref="AS146">IF(MIN(IF(Affectation_S1!$A$5:$AM$216=B148&amp;"3",COLUMN(Affectation_S1!$A$5:$AM$216)))&lt;&gt;0,MIN(IF(Affectation_S1!$A$5:$AM$216=B148&amp;"3",COLUMN(Affectation_S1!$A$5:$AM$216))),"")</f>
        <v/>
      </c>
      <c r="AT146" s="333" t="str">
        <f t="array" ref="AT146">IF(MIN(IF(Affectation_S1!$A$5:$AM$216=B148&amp;"4",COLUMN(Affectation_S1!$A$5:$AM$216)))&lt;&gt;0,MIN(IF(Affectation_S1!$A$5:$AM$216=B148&amp;"4",COLUMN(Affectation_S1!$A$5:$AM$216))),"")</f>
        <v/>
      </c>
      <c r="AU146" s="333" t="str">
        <f t="array" ref="AU146">IF(MIN(IF(Affectation_S1!$A$5:$AM$216=C148&amp;"5",COLUMN(Affectation_S1!$A$5:$AM$216)))&lt;&gt;0,MIN(IF(Affectation_S1!$A$5:$AM$216=C148&amp;"5",COLUMN(Affectation_S1!$A$5:$AM$216))),"")</f>
        <v/>
      </c>
      <c r="AV146" s="1018"/>
      <c r="AW146" s="1018"/>
      <c r="AX146" s="1018"/>
      <c r="AY146" s="1018"/>
      <c r="AZ146" s="1018"/>
      <c r="BX146" s="452" t="s">
        <v>318</v>
      </c>
    </row>
    <row r="147" spans="1:76" hidden="1">
      <c r="A147" s="1189"/>
      <c r="B147" s="1190"/>
      <c r="C147" s="1190">
        <v>143</v>
      </c>
      <c r="D147" s="323">
        <f>IF(D148&lt;&gt;"",1,0)</f>
        <v>0</v>
      </c>
      <c r="E147" s="323">
        <f>IF(E148&lt;&gt;"",1,0)</f>
        <v>0</v>
      </c>
      <c r="F147" s="323">
        <f t="shared" ref="F147:AM147" si="129">IF(F148&lt;&gt;"",1,0)</f>
        <v>0</v>
      </c>
      <c r="G147" s="323">
        <f t="shared" si="129"/>
        <v>0</v>
      </c>
      <c r="H147" s="324">
        <f t="shared" si="129"/>
        <v>0</v>
      </c>
      <c r="I147" s="324">
        <f t="shared" si="129"/>
        <v>0</v>
      </c>
      <c r="J147" s="324">
        <f t="shared" si="129"/>
        <v>0</v>
      </c>
      <c r="K147" s="324">
        <f t="shared" si="129"/>
        <v>0</v>
      </c>
      <c r="L147" s="325">
        <f t="shared" si="129"/>
        <v>0</v>
      </c>
      <c r="M147" s="325">
        <f t="shared" si="129"/>
        <v>0</v>
      </c>
      <c r="N147" s="325">
        <f t="shared" si="129"/>
        <v>0</v>
      </c>
      <c r="O147" s="325">
        <f t="shared" si="129"/>
        <v>0</v>
      </c>
      <c r="P147" s="326">
        <f t="shared" si="129"/>
        <v>0</v>
      </c>
      <c r="Q147" s="326">
        <f t="shared" si="129"/>
        <v>0</v>
      </c>
      <c r="R147" s="326">
        <f t="shared" si="129"/>
        <v>0</v>
      </c>
      <c r="S147" s="326">
        <f t="shared" si="129"/>
        <v>0</v>
      </c>
      <c r="T147" s="327">
        <f t="shared" si="129"/>
        <v>0</v>
      </c>
      <c r="U147" s="327">
        <f t="shared" si="129"/>
        <v>0</v>
      </c>
      <c r="V147" s="327">
        <f t="shared" si="129"/>
        <v>0</v>
      </c>
      <c r="W147" s="327">
        <f t="shared" si="129"/>
        <v>0</v>
      </c>
      <c r="X147" s="328">
        <f t="shared" si="129"/>
        <v>1</v>
      </c>
      <c r="Y147" s="328">
        <f t="shared" si="129"/>
        <v>0</v>
      </c>
      <c r="Z147" s="328">
        <f t="shared" si="129"/>
        <v>0</v>
      </c>
      <c r="AA147" s="328">
        <f t="shared" si="129"/>
        <v>0</v>
      </c>
      <c r="AB147" s="329">
        <f t="shared" si="129"/>
        <v>0</v>
      </c>
      <c r="AC147" s="329">
        <f t="shared" si="129"/>
        <v>0</v>
      </c>
      <c r="AD147" s="329">
        <f t="shared" si="129"/>
        <v>0</v>
      </c>
      <c r="AE147" s="329">
        <f t="shared" si="129"/>
        <v>0</v>
      </c>
      <c r="AF147" s="330">
        <f t="shared" si="129"/>
        <v>0</v>
      </c>
      <c r="AG147" s="330">
        <f t="shared" si="129"/>
        <v>0</v>
      </c>
      <c r="AH147" s="330">
        <f t="shared" si="129"/>
        <v>0</v>
      </c>
      <c r="AI147" s="330">
        <f t="shared" si="129"/>
        <v>0</v>
      </c>
      <c r="AJ147" s="331">
        <f t="shared" si="129"/>
        <v>0</v>
      </c>
      <c r="AK147" s="331">
        <f t="shared" si="129"/>
        <v>0</v>
      </c>
      <c r="AL147" s="331">
        <f t="shared" si="129"/>
        <v>0</v>
      </c>
      <c r="AM147" s="331">
        <f t="shared" si="129"/>
        <v>0</v>
      </c>
      <c r="AN147" s="1047"/>
      <c r="AO147" s="1189"/>
      <c r="AP147" s="1021"/>
      <c r="AQ147" s="333"/>
      <c r="AR147" s="333"/>
      <c r="AS147" s="333"/>
      <c r="AT147" s="1022"/>
      <c r="AU147" s="333"/>
      <c r="AV147" s="1018"/>
      <c r="AW147" s="1018"/>
      <c r="AX147" s="1018"/>
      <c r="AY147" s="1018"/>
      <c r="AZ147" s="1018"/>
      <c r="BX147" s="452" t="s">
        <v>318</v>
      </c>
    </row>
    <row r="148" spans="1:76" ht="16.5" thickBot="1">
      <c r="A148" s="1191" t="s">
        <v>46</v>
      </c>
      <c r="B148" s="370" t="str">
        <f t="shared" ref="B148" si="130">C148&amp;"A"</f>
        <v>144A</v>
      </c>
      <c r="C148" s="370">
        <v>144</v>
      </c>
      <c r="D148" s="1024"/>
      <c r="E148" s="1024"/>
      <c r="F148" s="1024"/>
      <c r="G148" s="1024"/>
      <c r="H148" s="1025"/>
      <c r="I148" s="1025"/>
      <c r="J148" s="1025"/>
      <c r="K148" s="1025"/>
      <c r="L148" s="1026"/>
      <c r="M148" s="1026"/>
      <c r="N148" s="1026"/>
      <c r="O148" s="1026"/>
      <c r="P148" s="1027"/>
      <c r="Q148" s="1027"/>
      <c r="R148" s="1027"/>
      <c r="S148" s="1027"/>
      <c r="T148" s="1028"/>
      <c r="U148" s="1028"/>
      <c r="V148" s="1028"/>
      <c r="W148" s="1028"/>
      <c r="X148" s="1029" t="s">
        <v>283</v>
      </c>
      <c r="Y148" s="1029"/>
      <c r="Z148" s="1029"/>
      <c r="AA148" s="1029"/>
      <c r="AB148" s="1030"/>
      <c r="AC148" s="1030"/>
      <c r="AD148" s="1030"/>
      <c r="AE148" s="1030"/>
      <c r="AF148" s="1031"/>
      <c r="AG148" s="1031"/>
      <c r="AH148" s="1031"/>
      <c r="AI148" s="1031"/>
      <c r="AJ148" s="1032"/>
      <c r="AK148" s="1032"/>
      <c r="AL148" s="1032"/>
      <c r="AM148" s="1032"/>
      <c r="AN148" s="1047"/>
      <c r="AO148" s="1191" t="s">
        <v>46</v>
      </c>
      <c r="AP148" s="1033" t="s">
        <v>188</v>
      </c>
      <c r="AQ148" s="335" t="str">
        <f>IFERROR(INDEX(Tableau_Affectation_S1,AQ145,AQ146),"")</f>
        <v>Mécanique des fluides approfondie</v>
      </c>
      <c r="AR148" s="335" t="str">
        <f>IFERROR(INDEX(Tableau_Affectation_S1,AR145,AR146),"")</f>
        <v/>
      </c>
      <c r="AS148" s="335" t="str">
        <f>IFERROR(INDEX(Tableau_Affectation_S1,AS145,AS146),"")</f>
        <v/>
      </c>
      <c r="AT148" s="336" t="str">
        <f>IFERROR(INDEX(Tableau_Affectation_S1,AT145,AT146),"")</f>
        <v/>
      </c>
      <c r="AU148" s="336" t="str">
        <f>IFERROR(INDEX(Tableau_Affectation_S1,AU145,AU146),"")</f>
        <v/>
      </c>
      <c r="AV148" s="1034" t="s">
        <v>189</v>
      </c>
      <c r="AW148" s="337" t="str">
        <f>Affectation_S2!AQ148</f>
        <v>Dynamique des gaz</v>
      </c>
      <c r="AX148" s="337" t="str">
        <f>Affectation_S2!AR148</f>
        <v/>
      </c>
      <c r="AY148" s="337" t="str">
        <f>Affectation_S2!AS148</f>
        <v/>
      </c>
      <c r="AZ148" s="337" t="str">
        <f>Affectation_S2!AT148</f>
        <v/>
      </c>
      <c r="BX148" s="452" t="s">
        <v>318</v>
      </c>
    </row>
    <row r="149" spans="1:76" hidden="1">
      <c r="A149" s="1152"/>
      <c r="B149" s="1153"/>
      <c r="C149" s="1153">
        <v>145</v>
      </c>
      <c r="D149" s="313" t="str">
        <f>$B$152&amp;D150</f>
        <v>148A1</v>
      </c>
      <c r="E149" s="313" t="str">
        <f>$B$152&amp;E150</f>
        <v>148A0</v>
      </c>
      <c r="F149" s="313" t="str">
        <f t="shared" ref="F149:AM149" si="131">$B$152&amp;F150</f>
        <v>148A0</v>
      </c>
      <c r="G149" s="313" t="str">
        <f t="shared" si="131"/>
        <v>148A0</v>
      </c>
      <c r="H149" s="314" t="str">
        <f t="shared" si="131"/>
        <v>148A0</v>
      </c>
      <c r="I149" s="314" t="str">
        <f t="shared" si="131"/>
        <v>148A0</v>
      </c>
      <c r="J149" s="314" t="str">
        <f t="shared" si="131"/>
        <v>148A0</v>
      </c>
      <c r="K149" s="314" t="str">
        <f t="shared" si="131"/>
        <v>148A0</v>
      </c>
      <c r="L149" s="315" t="str">
        <f t="shared" si="131"/>
        <v>148A0</v>
      </c>
      <c r="M149" s="315" t="str">
        <f t="shared" si="131"/>
        <v>148A0</v>
      </c>
      <c r="N149" s="315" t="str">
        <f t="shared" si="131"/>
        <v>148A0</v>
      </c>
      <c r="O149" s="315" t="str">
        <f t="shared" si="131"/>
        <v>148A0</v>
      </c>
      <c r="P149" s="316" t="str">
        <f t="shared" si="131"/>
        <v>148A0</v>
      </c>
      <c r="Q149" s="316" t="str">
        <f t="shared" si="131"/>
        <v>148A0</v>
      </c>
      <c r="R149" s="316" t="str">
        <f t="shared" si="131"/>
        <v>148A0</v>
      </c>
      <c r="S149" s="316" t="str">
        <f t="shared" si="131"/>
        <v>148A0</v>
      </c>
      <c r="T149" s="317" t="str">
        <f t="shared" si="131"/>
        <v>148A0</v>
      </c>
      <c r="U149" s="317" t="str">
        <f t="shared" si="131"/>
        <v>148A0</v>
      </c>
      <c r="V149" s="317" t="str">
        <f t="shared" si="131"/>
        <v>148A0</v>
      </c>
      <c r="W149" s="317" t="str">
        <f t="shared" si="131"/>
        <v>148A0</v>
      </c>
      <c r="X149" s="318" t="str">
        <f t="shared" si="131"/>
        <v>148A0</v>
      </c>
      <c r="Y149" s="318" t="str">
        <f t="shared" si="131"/>
        <v>148A0</v>
      </c>
      <c r="Z149" s="318" t="str">
        <f t="shared" si="131"/>
        <v>148A0</v>
      </c>
      <c r="AA149" s="318" t="str">
        <f t="shared" si="131"/>
        <v>148A0</v>
      </c>
      <c r="AB149" s="319" t="str">
        <f t="shared" si="131"/>
        <v>148A0</v>
      </c>
      <c r="AC149" s="319" t="str">
        <f t="shared" si="131"/>
        <v>148A0</v>
      </c>
      <c r="AD149" s="319" t="str">
        <f t="shared" si="131"/>
        <v>148A0</v>
      </c>
      <c r="AE149" s="319" t="str">
        <f t="shared" si="131"/>
        <v>148A0</v>
      </c>
      <c r="AF149" s="320" t="str">
        <f t="shared" si="131"/>
        <v>148A0</v>
      </c>
      <c r="AG149" s="320" t="str">
        <f t="shared" si="131"/>
        <v>148A0</v>
      </c>
      <c r="AH149" s="320" t="str">
        <f t="shared" si="131"/>
        <v>148A0</v>
      </c>
      <c r="AI149" s="320" t="str">
        <f t="shared" si="131"/>
        <v>148A0</v>
      </c>
      <c r="AJ149" s="321" t="str">
        <f t="shared" si="131"/>
        <v>148A0</v>
      </c>
      <c r="AK149" s="321" t="str">
        <f t="shared" si="131"/>
        <v>148A0</v>
      </c>
      <c r="AL149" s="321" t="str">
        <f t="shared" si="131"/>
        <v>148A0</v>
      </c>
      <c r="AM149" s="321" t="str">
        <f t="shared" si="131"/>
        <v>148A0</v>
      </c>
      <c r="AN149" s="1047"/>
      <c r="AO149" s="1152"/>
      <c r="AP149" s="1017"/>
      <c r="AQ149" s="345">
        <f t="shared" ref="AQ149:AT149" si="132">AQ145+4</f>
        <v>148</v>
      </c>
      <c r="AR149" s="345">
        <f t="shared" si="132"/>
        <v>148</v>
      </c>
      <c r="AS149" s="345">
        <f t="shared" si="132"/>
        <v>148</v>
      </c>
      <c r="AT149" s="345">
        <f t="shared" si="132"/>
        <v>148</v>
      </c>
      <c r="AU149" s="345">
        <v>148</v>
      </c>
      <c r="AV149" s="1018"/>
      <c r="AW149" s="1018"/>
      <c r="AX149" s="1018"/>
      <c r="AY149" s="1018"/>
      <c r="AZ149" s="1018"/>
      <c r="BX149" s="452" t="s">
        <v>318</v>
      </c>
    </row>
    <row r="150" spans="1:76" hidden="1">
      <c r="A150" s="1154"/>
      <c r="B150" s="1155"/>
      <c r="C150" s="1155">
        <v>146</v>
      </c>
      <c r="D150" s="323">
        <f>D151</f>
        <v>1</v>
      </c>
      <c r="E150" s="323">
        <f>IF(E151=1,SUM($D$151:E151),0)</f>
        <v>0</v>
      </c>
      <c r="F150" s="323">
        <f>IF(F151=1,SUM($D$151:F151),0)</f>
        <v>0</v>
      </c>
      <c r="G150" s="323">
        <f>IF(G151=1,SUM($D$151:G151),0)</f>
        <v>0</v>
      </c>
      <c r="H150" s="324">
        <f>IF(H151=1,SUM($D$151:H151),0)</f>
        <v>0</v>
      </c>
      <c r="I150" s="324">
        <f>IF(I151=1,SUM($D$151:I151),0)</f>
        <v>0</v>
      </c>
      <c r="J150" s="324">
        <f>IF(J151=1,SUM($D$151:J151),0)</f>
        <v>0</v>
      </c>
      <c r="K150" s="324">
        <f>IF(K151=1,SUM($D$151:K151),0)</f>
        <v>0</v>
      </c>
      <c r="L150" s="325">
        <f>IF(L151=1,SUM($D$151:L151),0)</f>
        <v>0</v>
      </c>
      <c r="M150" s="325">
        <f>IF(M151=1,SUM($D$151:M151),0)</f>
        <v>0</v>
      </c>
      <c r="N150" s="325">
        <f>IF(N151=1,SUM($D$151:N151),0)</f>
        <v>0</v>
      </c>
      <c r="O150" s="325">
        <f>IF(O151=1,SUM($D$151:O151),0)</f>
        <v>0</v>
      </c>
      <c r="P150" s="326">
        <f>IF(P151=1,SUM($D$151:P151),0)</f>
        <v>0</v>
      </c>
      <c r="Q150" s="326">
        <f>IF(Q151=1,SUM($D$151:Q151),0)</f>
        <v>0</v>
      </c>
      <c r="R150" s="326">
        <f>IF(R151=1,SUM($D$151:R151),0)</f>
        <v>0</v>
      </c>
      <c r="S150" s="326">
        <f>IF(S151=1,SUM($D$151:S151),0)</f>
        <v>0</v>
      </c>
      <c r="T150" s="327">
        <f>IF(T151=1,SUM($D$151:T151),0)</f>
        <v>0</v>
      </c>
      <c r="U150" s="327">
        <f>IF(U151=1,SUM($D$151:U151),0)</f>
        <v>0</v>
      </c>
      <c r="V150" s="327">
        <f>IF(V151=1,SUM($D$151:V151),0)</f>
        <v>0</v>
      </c>
      <c r="W150" s="327">
        <f>IF(W151=1,SUM($D$151:W151),0)</f>
        <v>0</v>
      </c>
      <c r="X150" s="328">
        <f>IF(X151=1,SUM($D$151:X151),0)</f>
        <v>0</v>
      </c>
      <c r="Y150" s="328">
        <f>IF(Y151=1,SUM($D$151:Y151),0)</f>
        <v>0</v>
      </c>
      <c r="Z150" s="328">
        <f>IF(Z151=1,SUM($D$151:Z151),0)</f>
        <v>0</v>
      </c>
      <c r="AA150" s="328">
        <f>IF(AA151=1,SUM($D$151:AA151),0)</f>
        <v>0</v>
      </c>
      <c r="AB150" s="329">
        <f>IF(AB151=1,SUM($D$151:AB151),0)</f>
        <v>0</v>
      </c>
      <c r="AC150" s="329">
        <f>IF(AC151=1,SUM($D$151:AC151),0)</f>
        <v>0</v>
      </c>
      <c r="AD150" s="329">
        <f>IF(AD151=1,SUM($D$151:AD151),0)</f>
        <v>0</v>
      </c>
      <c r="AE150" s="329">
        <f>IF(AE151=1,SUM($D$151:AE151),0)</f>
        <v>0</v>
      </c>
      <c r="AF150" s="330">
        <f>IF(AF151=1,SUM($D$151:AF151),0)</f>
        <v>0</v>
      </c>
      <c r="AG150" s="330">
        <f>IF(AG151=1,SUM($D$151:AG151),0)</f>
        <v>0</v>
      </c>
      <c r="AH150" s="330">
        <f>IF(AH151=1,SUM($D$151:AH151),0)</f>
        <v>0</v>
      </c>
      <c r="AI150" s="330">
        <f>IF(AI151=1,SUM($D$151:AI151),0)</f>
        <v>0</v>
      </c>
      <c r="AJ150" s="331">
        <f>IF(AJ151=1,SUM($D$151:AJ151),0)</f>
        <v>0</v>
      </c>
      <c r="AK150" s="331">
        <f>IF(AK151=1,SUM($D$151:AK151),0)</f>
        <v>0</v>
      </c>
      <c r="AL150" s="331">
        <f>IF(AL151=1,SUM($D$151:AL151),0)</f>
        <v>0</v>
      </c>
      <c r="AM150" s="331">
        <f>IF(AM151=1,SUM($D$151:AM151),0)</f>
        <v>0</v>
      </c>
      <c r="AN150" s="1047"/>
      <c r="AO150" s="1154"/>
      <c r="AP150" s="1021"/>
      <c r="AQ150" s="333">
        <f t="array" ref="AQ150">IF(MIN(IF(Affectation_S1!$A$5:$AM$216=B152&amp;"1",COLUMN(Affectation_S1!$A$5:$AM$216)))&lt;&gt;0,MIN(IF(Affectation_S1!$A$5:$AM$216=B152&amp;"1",COLUMN(Affectation_S1!$A$5:$AM$216))),"")</f>
        <v>4</v>
      </c>
      <c r="AR150" s="333" t="str">
        <f t="array" ref="AR150">IF(MIN(IF(Affectation_S1!$A$5:$AM$216=B152&amp;"2",COLUMN(Affectation_S1!$A$5:$AM$216)))&lt;&gt;0,MIN(IF(Affectation_S1!$A$5:$AM$216=B152&amp;"2",COLUMN(Affectation_S1!$A$5:$AM$216))),"")</f>
        <v/>
      </c>
      <c r="AS150" s="333" t="str">
        <f t="array" ref="AS150">IF(MIN(IF(Affectation_S1!$A$5:$AM$216=B152&amp;"3",COLUMN(Affectation_S1!$A$5:$AM$216)))&lt;&gt;0,MIN(IF(Affectation_S1!$A$5:$AM$216=B152&amp;"3",COLUMN(Affectation_S1!$A$5:$AM$216))),"")</f>
        <v/>
      </c>
      <c r="AT150" s="333" t="str">
        <f t="array" ref="AT150">IF(MIN(IF(Affectation_S1!$A$5:$AM$216=B152&amp;"4",COLUMN(Affectation_S1!$A$5:$AM$216)))&lt;&gt;0,MIN(IF(Affectation_S1!$A$5:$AM$216=B152&amp;"4",COLUMN(Affectation_S1!$A$5:$AM$216))),"")</f>
        <v/>
      </c>
      <c r="AU150" s="333" t="str">
        <f t="array" ref="AU150">IF(MIN(IF(Affectation_S1!$A$5:$AM$216=C152&amp;"5",COLUMN(Affectation_S1!$A$5:$AM$216)))&lt;&gt;0,MIN(IF(Affectation_S1!$A$5:$AM$216=C152&amp;"5",COLUMN(Affectation_S1!$A$5:$AM$216))),"")</f>
        <v/>
      </c>
      <c r="AV150" s="1018"/>
      <c r="AW150" s="1018"/>
      <c r="AX150" s="1018"/>
      <c r="AY150" s="1018"/>
      <c r="AZ150" s="1018"/>
      <c r="BX150" s="452" t="s">
        <v>318</v>
      </c>
    </row>
    <row r="151" spans="1:76" hidden="1">
      <c r="A151" s="1154"/>
      <c r="B151" s="1155"/>
      <c r="C151" s="1155">
        <v>147</v>
      </c>
      <c r="D151" s="323">
        <f>IF(D152&lt;&gt;"",1,0)</f>
        <v>1</v>
      </c>
      <c r="E151" s="323">
        <f>IF(E152&lt;&gt;"",1,0)</f>
        <v>0</v>
      </c>
      <c r="F151" s="323">
        <f t="shared" ref="F151:AM151" si="133">IF(F152&lt;&gt;"",1,0)</f>
        <v>0</v>
      </c>
      <c r="G151" s="323">
        <f t="shared" si="133"/>
        <v>0</v>
      </c>
      <c r="H151" s="324">
        <f t="shared" si="133"/>
        <v>0</v>
      </c>
      <c r="I151" s="324">
        <f t="shared" si="133"/>
        <v>0</v>
      </c>
      <c r="J151" s="324">
        <f t="shared" si="133"/>
        <v>0</v>
      </c>
      <c r="K151" s="324">
        <f t="shared" si="133"/>
        <v>0</v>
      </c>
      <c r="L151" s="325">
        <f t="shared" si="133"/>
        <v>0</v>
      </c>
      <c r="M151" s="325">
        <f t="shared" si="133"/>
        <v>0</v>
      </c>
      <c r="N151" s="325">
        <f t="shared" si="133"/>
        <v>0</v>
      </c>
      <c r="O151" s="325">
        <f t="shared" si="133"/>
        <v>0</v>
      </c>
      <c r="P151" s="326">
        <f t="shared" si="133"/>
        <v>0</v>
      </c>
      <c r="Q151" s="326">
        <f t="shared" si="133"/>
        <v>0</v>
      </c>
      <c r="R151" s="326">
        <f t="shared" si="133"/>
        <v>0</v>
      </c>
      <c r="S151" s="326">
        <f t="shared" si="133"/>
        <v>0</v>
      </c>
      <c r="T151" s="327">
        <f t="shared" si="133"/>
        <v>0</v>
      </c>
      <c r="U151" s="327">
        <f t="shared" si="133"/>
        <v>0</v>
      </c>
      <c r="V151" s="327">
        <f t="shared" si="133"/>
        <v>0</v>
      </c>
      <c r="W151" s="327">
        <f t="shared" si="133"/>
        <v>0</v>
      </c>
      <c r="X151" s="328">
        <f t="shared" si="133"/>
        <v>0</v>
      </c>
      <c r="Y151" s="328">
        <f t="shared" si="133"/>
        <v>0</v>
      </c>
      <c r="Z151" s="328">
        <f t="shared" si="133"/>
        <v>0</v>
      </c>
      <c r="AA151" s="328">
        <f t="shared" si="133"/>
        <v>0</v>
      </c>
      <c r="AB151" s="329">
        <f t="shared" si="133"/>
        <v>0</v>
      </c>
      <c r="AC151" s="329">
        <f t="shared" si="133"/>
        <v>0</v>
      </c>
      <c r="AD151" s="329">
        <f t="shared" si="133"/>
        <v>0</v>
      </c>
      <c r="AE151" s="329">
        <f t="shared" si="133"/>
        <v>0</v>
      </c>
      <c r="AF151" s="330">
        <f t="shared" si="133"/>
        <v>0</v>
      </c>
      <c r="AG151" s="330">
        <f t="shared" si="133"/>
        <v>0</v>
      </c>
      <c r="AH151" s="330">
        <f t="shared" si="133"/>
        <v>0</v>
      </c>
      <c r="AI151" s="330">
        <f t="shared" si="133"/>
        <v>0</v>
      </c>
      <c r="AJ151" s="331">
        <f t="shared" si="133"/>
        <v>0</v>
      </c>
      <c r="AK151" s="331">
        <f t="shared" si="133"/>
        <v>0</v>
      </c>
      <c r="AL151" s="331">
        <f t="shared" si="133"/>
        <v>0</v>
      </c>
      <c r="AM151" s="331">
        <f t="shared" si="133"/>
        <v>0</v>
      </c>
      <c r="AN151" s="1047"/>
      <c r="AO151" s="1154"/>
      <c r="AP151" s="1021"/>
      <c r="AQ151" s="333"/>
      <c r="AR151" s="333"/>
      <c r="AS151" s="333"/>
      <c r="AT151" s="1022"/>
      <c r="AU151" s="1022"/>
      <c r="AV151" s="1018"/>
      <c r="AW151" s="1018"/>
      <c r="AX151" s="1018"/>
      <c r="AY151" s="1018"/>
      <c r="AZ151" s="1018"/>
      <c r="BX151" s="452" t="s">
        <v>318</v>
      </c>
    </row>
    <row r="152" spans="1:76" ht="16.5" thickBot="1">
      <c r="A152" s="1156" t="s">
        <v>25</v>
      </c>
      <c r="B152" s="363" t="str">
        <f t="shared" ref="B152" si="134">C152&amp;"A"</f>
        <v>148A</v>
      </c>
      <c r="C152" s="363">
        <v>148</v>
      </c>
      <c r="D152" s="1024" t="s">
        <v>368</v>
      </c>
      <c r="E152" s="1024"/>
      <c r="F152" s="1024"/>
      <c r="G152" s="1024"/>
      <c r="H152" s="1025"/>
      <c r="I152" s="1025"/>
      <c r="J152" s="1025"/>
      <c r="K152" s="1025"/>
      <c r="L152" s="1026"/>
      <c r="M152" s="1026"/>
      <c r="N152" s="1026"/>
      <c r="O152" s="1026"/>
      <c r="P152" s="1027"/>
      <c r="Q152" s="1027"/>
      <c r="R152" s="1027"/>
      <c r="S152" s="1027"/>
      <c r="T152" s="1028"/>
      <c r="U152" s="1028"/>
      <c r="V152" s="1028"/>
      <c r="W152" s="1028"/>
      <c r="X152" s="1029"/>
      <c r="Y152" s="1029"/>
      <c r="Z152" s="1029"/>
      <c r="AA152" s="1029"/>
      <c r="AB152" s="1030"/>
      <c r="AC152" s="1030"/>
      <c r="AD152" s="1030"/>
      <c r="AE152" s="1030"/>
      <c r="AF152" s="1031"/>
      <c r="AG152" s="1031"/>
      <c r="AH152" s="1031"/>
      <c r="AI152" s="1031"/>
      <c r="AJ152" s="1032"/>
      <c r="AK152" s="1032"/>
      <c r="AL152" s="1032"/>
      <c r="AM152" s="1032"/>
      <c r="AN152" s="1047"/>
      <c r="AO152" s="1156" t="s">
        <v>25</v>
      </c>
      <c r="AP152" s="1033" t="s">
        <v>188</v>
      </c>
      <c r="AQ152" s="335" t="str">
        <f>IFERROR(INDEX(Tableau_Affectation_S1,AQ149,AQ150),"")</f>
        <v>Physique 4</v>
      </c>
      <c r="AR152" s="335" t="str">
        <f>IFERROR(INDEX(Tableau_Affectation_S1,AR149,AR150),"")</f>
        <v/>
      </c>
      <c r="AS152" s="335" t="str">
        <f>IFERROR(INDEX(Tableau_Affectation_S1,AS149,AS150),"")</f>
        <v/>
      </c>
      <c r="AT152" s="336" t="str">
        <f>IFERROR(INDEX(Tableau_Affectation_S1,AT149,AT150),"")</f>
        <v/>
      </c>
      <c r="AU152" s="336" t="str">
        <f>IFERROR(INDEX(Tableau_Affectation_S1,AU149,AU150),"")</f>
        <v/>
      </c>
      <c r="AV152" s="1034" t="s">
        <v>189</v>
      </c>
      <c r="AW152" s="337" t="str">
        <f>Affectation_S2!AQ152</f>
        <v/>
      </c>
      <c r="AX152" s="337" t="str">
        <f>Affectation_S2!AR152</f>
        <v/>
      </c>
      <c r="AY152" s="337" t="str">
        <f>Affectation_S2!AS152</f>
        <v/>
      </c>
      <c r="AZ152" s="337" t="str">
        <f>Affectation_S2!AT152</f>
        <v/>
      </c>
      <c r="BX152" s="452" t="s">
        <v>318</v>
      </c>
    </row>
    <row r="153" spans="1:76" hidden="1">
      <c r="A153" s="1192"/>
      <c r="B153" s="1193"/>
      <c r="C153" s="1193">
        <v>149</v>
      </c>
      <c r="D153" s="313" t="str">
        <f>$B$156&amp;D154</f>
        <v>152A0</v>
      </c>
      <c r="E153" s="313" t="str">
        <f>$B$156&amp;E154</f>
        <v>152A0</v>
      </c>
      <c r="F153" s="313" t="str">
        <f t="shared" ref="F153:AM153" si="135">$B$156&amp;F154</f>
        <v>152A0</v>
      </c>
      <c r="G153" s="313" t="str">
        <f t="shared" si="135"/>
        <v>152A0</v>
      </c>
      <c r="H153" s="314" t="str">
        <f t="shared" si="135"/>
        <v>152A0</v>
      </c>
      <c r="I153" s="314" t="str">
        <f t="shared" si="135"/>
        <v>152A0</v>
      </c>
      <c r="J153" s="314" t="str">
        <f t="shared" si="135"/>
        <v>152A0</v>
      </c>
      <c r="K153" s="314" t="str">
        <f t="shared" si="135"/>
        <v>152A0</v>
      </c>
      <c r="L153" s="315" t="str">
        <f t="shared" si="135"/>
        <v>152A0</v>
      </c>
      <c r="M153" s="315" t="str">
        <f t="shared" si="135"/>
        <v>152A0</v>
      </c>
      <c r="N153" s="315" t="str">
        <f t="shared" si="135"/>
        <v>152A0</v>
      </c>
      <c r="O153" s="315" t="str">
        <f t="shared" si="135"/>
        <v>152A0</v>
      </c>
      <c r="P153" s="316" t="str">
        <f t="shared" si="135"/>
        <v>152A0</v>
      </c>
      <c r="Q153" s="316" t="str">
        <f t="shared" si="135"/>
        <v>152A0</v>
      </c>
      <c r="R153" s="316" t="str">
        <f t="shared" si="135"/>
        <v>152A0</v>
      </c>
      <c r="S153" s="316" t="str">
        <f t="shared" si="135"/>
        <v>152A0</v>
      </c>
      <c r="T153" s="317" t="str">
        <f t="shared" si="135"/>
        <v>152A0</v>
      </c>
      <c r="U153" s="317" t="str">
        <f t="shared" si="135"/>
        <v>152A0</v>
      </c>
      <c r="V153" s="317" t="str">
        <f t="shared" si="135"/>
        <v>152A0</v>
      </c>
      <c r="W153" s="317" t="str">
        <f t="shared" si="135"/>
        <v>152A0</v>
      </c>
      <c r="X153" s="318" t="str">
        <f t="shared" si="135"/>
        <v>152A1</v>
      </c>
      <c r="Y153" s="318" t="str">
        <f t="shared" si="135"/>
        <v>152A2</v>
      </c>
      <c r="Z153" s="318" t="str">
        <f t="shared" si="135"/>
        <v>152A0</v>
      </c>
      <c r="AA153" s="318" t="str">
        <f t="shared" si="135"/>
        <v>152A0</v>
      </c>
      <c r="AB153" s="319" t="str">
        <f t="shared" si="135"/>
        <v>152A0</v>
      </c>
      <c r="AC153" s="319" t="str">
        <f t="shared" si="135"/>
        <v>152A0</v>
      </c>
      <c r="AD153" s="319" t="str">
        <f t="shared" si="135"/>
        <v>152A0</v>
      </c>
      <c r="AE153" s="319" t="str">
        <f t="shared" si="135"/>
        <v>152A0</v>
      </c>
      <c r="AF153" s="320" t="str">
        <f t="shared" si="135"/>
        <v>152A0</v>
      </c>
      <c r="AG153" s="320" t="str">
        <f t="shared" si="135"/>
        <v>152A0</v>
      </c>
      <c r="AH153" s="320" t="str">
        <f t="shared" si="135"/>
        <v>152A0</v>
      </c>
      <c r="AI153" s="320" t="str">
        <f t="shared" si="135"/>
        <v>152A0</v>
      </c>
      <c r="AJ153" s="321" t="str">
        <f t="shared" si="135"/>
        <v>152A3</v>
      </c>
      <c r="AK153" s="321" t="str">
        <f t="shared" si="135"/>
        <v>152A0</v>
      </c>
      <c r="AL153" s="321" t="str">
        <f t="shared" si="135"/>
        <v>152A0</v>
      </c>
      <c r="AM153" s="321" t="str">
        <f t="shared" si="135"/>
        <v>152A0</v>
      </c>
      <c r="AN153" s="1047"/>
      <c r="AO153" s="1192"/>
      <c r="AP153" s="1017"/>
      <c r="AQ153" s="345">
        <f t="shared" ref="AQ153:AT153" si="136">AQ149+4</f>
        <v>152</v>
      </c>
      <c r="AR153" s="345">
        <f t="shared" si="136"/>
        <v>152</v>
      </c>
      <c r="AS153" s="345">
        <f t="shared" si="136"/>
        <v>152</v>
      </c>
      <c r="AT153" s="345">
        <f t="shared" si="136"/>
        <v>152</v>
      </c>
      <c r="AU153" s="333">
        <v>152</v>
      </c>
      <c r="AV153" s="1018"/>
      <c r="AW153" s="1018"/>
      <c r="AX153" s="1018"/>
      <c r="AY153" s="1018"/>
      <c r="AZ153" s="1018"/>
      <c r="BX153" s="452" t="s">
        <v>318</v>
      </c>
    </row>
    <row r="154" spans="1:76" hidden="1">
      <c r="A154" s="1194"/>
      <c r="B154" s="1195"/>
      <c r="C154" s="1195">
        <v>150</v>
      </c>
      <c r="D154" s="323">
        <f>D155</f>
        <v>0</v>
      </c>
      <c r="E154" s="323">
        <f>IF(E155=1,SUM($D$155:E155),0)</f>
        <v>0</v>
      </c>
      <c r="F154" s="323">
        <f>IF(F155=1,SUM($D$155:F155),0)</f>
        <v>0</v>
      </c>
      <c r="G154" s="323">
        <f>IF(G155=1,SUM($D$155:G155),0)</f>
        <v>0</v>
      </c>
      <c r="H154" s="324">
        <f>IF(H155=1,SUM($D$155:H155),0)</f>
        <v>0</v>
      </c>
      <c r="I154" s="324">
        <f>IF(I155=1,SUM($D$155:I155),0)</f>
        <v>0</v>
      </c>
      <c r="J154" s="324">
        <f>IF(J155=1,SUM($D$155:J155),0)</f>
        <v>0</v>
      </c>
      <c r="K154" s="324">
        <f>IF(K155=1,SUM($D$155:K155),0)</f>
        <v>0</v>
      </c>
      <c r="L154" s="325">
        <f>IF(L155=1,SUM($D$155:L155),0)</f>
        <v>0</v>
      </c>
      <c r="M154" s="325">
        <f>IF(M155=1,SUM($D$155:M155),0)</f>
        <v>0</v>
      </c>
      <c r="N154" s="325">
        <f>IF(N155=1,SUM($D$155:N155),0)</f>
        <v>0</v>
      </c>
      <c r="O154" s="325">
        <f>IF(O155=1,SUM($D$155:O155),0)</f>
        <v>0</v>
      </c>
      <c r="P154" s="326">
        <f>IF(P155=1,SUM($D$155:P155),0)</f>
        <v>0</v>
      </c>
      <c r="Q154" s="326">
        <f>IF(Q155=1,SUM($D$155:Q155),0)</f>
        <v>0</v>
      </c>
      <c r="R154" s="326">
        <f>IF(R155=1,SUM($D$155:R155),0)</f>
        <v>0</v>
      </c>
      <c r="S154" s="326">
        <f>IF(S155=1,SUM($D$155:S155),0)</f>
        <v>0</v>
      </c>
      <c r="T154" s="327">
        <f>IF(T155=1,SUM($D$155:T155),0)</f>
        <v>0</v>
      </c>
      <c r="U154" s="327">
        <f>IF(U155=1,SUM($D$155:U155),0)</f>
        <v>0</v>
      </c>
      <c r="V154" s="327">
        <f>IF(V155=1,SUM($D$155:V155),0)</f>
        <v>0</v>
      </c>
      <c r="W154" s="327">
        <f>IF(W155=1,SUM($D$155:W155),0)</f>
        <v>0</v>
      </c>
      <c r="X154" s="328">
        <f>IF(X155=1,SUM($D$155:X155),0)</f>
        <v>1</v>
      </c>
      <c r="Y154" s="328">
        <f>IF(Y155=1,SUM($D$155:Y155),0)</f>
        <v>2</v>
      </c>
      <c r="Z154" s="328">
        <f>IF(Z155=1,SUM($D$155:Z155),0)</f>
        <v>0</v>
      </c>
      <c r="AA154" s="328">
        <f>IF(AA155=1,SUM($D$155:AA155),0)</f>
        <v>0</v>
      </c>
      <c r="AB154" s="329">
        <f>IF(AB155=1,SUM($D$155:AB155),0)</f>
        <v>0</v>
      </c>
      <c r="AC154" s="329">
        <f>IF(AC155=1,SUM($D$155:AC155),0)</f>
        <v>0</v>
      </c>
      <c r="AD154" s="329">
        <f>IF(AD155=1,SUM($D$155:AD155),0)</f>
        <v>0</v>
      </c>
      <c r="AE154" s="329">
        <f>IF(AE155=1,SUM($D$155:AE155),0)</f>
        <v>0</v>
      </c>
      <c r="AF154" s="330">
        <f>IF(AF155=1,SUM($D$155:AF155),0)</f>
        <v>0</v>
      </c>
      <c r="AG154" s="330">
        <f>IF(AG155=1,SUM($D$155:AG155),0)</f>
        <v>0</v>
      </c>
      <c r="AH154" s="330">
        <f>IF(AH155=1,SUM($D$155:AH155),0)</f>
        <v>0</v>
      </c>
      <c r="AI154" s="330">
        <f>IF(AI155=1,SUM($D$155:AI155),0)</f>
        <v>0</v>
      </c>
      <c r="AJ154" s="331">
        <f>IF(AJ155=1,SUM($D$155:AJ155),0)</f>
        <v>3</v>
      </c>
      <c r="AK154" s="331">
        <f>IF(AK155=1,SUM($D$155:AK155),0)</f>
        <v>0</v>
      </c>
      <c r="AL154" s="331">
        <f>IF(AL155=1,SUM($D$155:AL155),0)</f>
        <v>0</v>
      </c>
      <c r="AM154" s="331">
        <f>IF(AM155=1,SUM($D$155:AM155),0)</f>
        <v>0</v>
      </c>
      <c r="AN154" s="1047"/>
      <c r="AO154" s="1194"/>
      <c r="AP154" s="1021"/>
      <c r="AQ154" s="333">
        <f t="array" ref="AQ154">IF(MIN(IF(Affectation_S1!$A$5:$AM$216=B156&amp;"1",COLUMN(Affectation_S1!$A$5:$AM$216)))&lt;&gt;0,MIN(IF(Affectation_S1!$A$5:$AM$216=B156&amp;"1",COLUMN(Affectation_S1!$A$5:$AM$216))),"")</f>
        <v>24</v>
      </c>
      <c r="AR154" s="333">
        <f t="array" ref="AR154">IF(MIN(IF(Affectation_S1!$A$5:$AM$216=B156&amp;"2",COLUMN(Affectation_S1!$A$5:$AM$216)))&lt;&gt;0,MIN(IF(Affectation_S1!$A$5:$AM$216=B156&amp;"2",COLUMN(Affectation_S1!$A$5:$AM$216))),"")</f>
        <v>25</v>
      </c>
      <c r="AS154" s="333">
        <f t="array" ref="AS154">IF(MIN(IF(Affectation_S1!$A$5:$AM$216=B156&amp;"3",COLUMN(Affectation_S1!$A$5:$AM$216)))&lt;&gt;0,MIN(IF(Affectation_S1!$A$5:$AM$216=B156&amp;"3",COLUMN(Affectation_S1!$A$5:$AM$216))),"")</f>
        <v>36</v>
      </c>
      <c r="AT154" s="333" t="str">
        <f t="array" ref="AT154">IF(MIN(IF(Affectation_S1!$A$5:$AM$216=B156&amp;"4",COLUMN(Affectation_S1!$A$5:$AM$216)))&lt;&gt;0,MIN(IF(Affectation_S1!$A$5:$AM$216=B156&amp;"4",COLUMN(Affectation_S1!$A$5:$AM$216))),"")</f>
        <v/>
      </c>
      <c r="AU154" s="333" t="str">
        <f t="array" ref="AU154">IF(MIN(IF(Affectation_S1!$A$5:$AM$216=C156&amp;"5",COLUMN(Affectation_S1!$A$5:$AM$216)))&lt;&gt;0,MIN(IF(Affectation_S1!$A$5:$AM$216=C156&amp;"5",COLUMN(Affectation_S1!$A$5:$AM$216))),"")</f>
        <v/>
      </c>
      <c r="AV154" s="1018"/>
      <c r="AW154" s="1018"/>
      <c r="AX154" s="1018"/>
      <c r="AY154" s="1018"/>
      <c r="AZ154" s="1018"/>
      <c r="BX154" s="452" t="s">
        <v>318</v>
      </c>
    </row>
    <row r="155" spans="1:76" hidden="1">
      <c r="A155" s="1194"/>
      <c r="B155" s="1195"/>
      <c r="C155" s="1195">
        <v>151</v>
      </c>
      <c r="D155" s="323">
        <f>IF(D156&lt;&gt;"",1,0)</f>
        <v>0</v>
      </c>
      <c r="E155" s="323">
        <f>IF(E156&lt;&gt;"",1,0)</f>
        <v>0</v>
      </c>
      <c r="F155" s="323">
        <f t="shared" ref="F155:AM155" si="137">IF(F156&lt;&gt;"",1,0)</f>
        <v>0</v>
      </c>
      <c r="G155" s="323">
        <f t="shared" si="137"/>
        <v>0</v>
      </c>
      <c r="H155" s="324">
        <f t="shared" si="137"/>
        <v>0</v>
      </c>
      <c r="I155" s="324">
        <f t="shared" si="137"/>
        <v>0</v>
      </c>
      <c r="J155" s="324">
        <f t="shared" si="137"/>
        <v>0</v>
      </c>
      <c r="K155" s="324">
        <f t="shared" si="137"/>
        <v>0</v>
      </c>
      <c r="L155" s="325">
        <f t="shared" si="137"/>
        <v>0</v>
      </c>
      <c r="M155" s="325">
        <f t="shared" si="137"/>
        <v>0</v>
      </c>
      <c r="N155" s="325">
        <f t="shared" si="137"/>
        <v>0</v>
      </c>
      <c r="O155" s="325">
        <f t="shared" si="137"/>
        <v>0</v>
      </c>
      <c r="P155" s="326">
        <f t="shared" si="137"/>
        <v>0</v>
      </c>
      <c r="Q155" s="326">
        <f t="shared" si="137"/>
        <v>0</v>
      </c>
      <c r="R155" s="326">
        <f t="shared" si="137"/>
        <v>0</v>
      </c>
      <c r="S155" s="326">
        <f t="shared" si="137"/>
        <v>0</v>
      </c>
      <c r="T155" s="327">
        <f t="shared" si="137"/>
        <v>0</v>
      </c>
      <c r="U155" s="327">
        <f t="shared" si="137"/>
        <v>0</v>
      </c>
      <c r="V155" s="327">
        <f t="shared" si="137"/>
        <v>0</v>
      </c>
      <c r="W155" s="327">
        <f t="shared" si="137"/>
        <v>0</v>
      </c>
      <c r="X155" s="328">
        <f t="shared" si="137"/>
        <v>1</v>
      </c>
      <c r="Y155" s="328">
        <f t="shared" si="137"/>
        <v>1</v>
      </c>
      <c r="Z155" s="328">
        <f t="shared" si="137"/>
        <v>0</v>
      </c>
      <c r="AA155" s="328">
        <f t="shared" si="137"/>
        <v>0</v>
      </c>
      <c r="AB155" s="329">
        <f t="shared" si="137"/>
        <v>0</v>
      </c>
      <c r="AC155" s="329">
        <f t="shared" si="137"/>
        <v>0</v>
      </c>
      <c r="AD155" s="329">
        <f t="shared" si="137"/>
        <v>0</v>
      </c>
      <c r="AE155" s="329">
        <f t="shared" si="137"/>
        <v>0</v>
      </c>
      <c r="AF155" s="330">
        <f t="shared" si="137"/>
        <v>0</v>
      </c>
      <c r="AG155" s="330">
        <f t="shared" si="137"/>
        <v>0</v>
      </c>
      <c r="AH155" s="330">
        <f t="shared" si="137"/>
        <v>0</v>
      </c>
      <c r="AI155" s="330">
        <f t="shared" si="137"/>
        <v>0</v>
      </c>
      <c r="AJ155" s="331">
        <f t="shared" si="137"/>
        <v>1</v>
      </c>
      <c r="AK155" s="331">
        <f t="shared" si="137"/>
        <v>0</v>
      </c>
      <c r="AL155" s="331">
        <f t="shared" si="137"/>
        <v>0</v>
      </c>
      <c r="AM155" s="331">
        <f t="shared" si="137"/>
        <v>0</v>
      </c>
      <c r="AN155" s="1047"/>
      <c r="AO155" s="1194"/>
      <c r="AP155" s="1021"/>
      <c r="AQ155" s="333"/>
      <c r="AR155" s="333"/>
      <c r="AS155" s="333"/>
      <c r="AT155" s="1022"/>
      <c r="AU155" s="333"/>
      <c r="AV155" s="1018"/>
      <c r="AW155" s="1018"/>
      <c r="AX155" s="1018"/>
      <c r="AY155" s="1018"/>
      <c r="AZ155" s="1018"/>
      <c r="BX155" s="452" t="s">
        <v>318</v>
      </c>
    </row>
    <row r="156" spans="1:76" ht="16.5" thickBot="1">
      <c r="A156" s="1196" t="s">
        <v>43</v>
      </c>
      <c r="B156" s="371" t="str">
        <f t="shared" ref="B156" si="138">C156&amp;"A"</f>
        <v>152A</v>
      </c>
      <c r="C156" s="371">
        <v>152</v>
      </c>
      <c r="D156" s="1024"/>
      <c r="E156" s="1024"/>
      <c r="F156" s="1024"/>
      <c r="G156" s="1024"/>
      <c r="H156" s="1025"/>
      <c r="I156" s="1025"/>
      <c r="J156" s="1025"/>
      <c r="K156" s="1025"/>
      <c r="L156" s="1026"/>
      <c r="M156" s="1026"/>
      <c r="N156" s="1026"/>
      <c r="O156" s="1026"/>
      <c r="P156" s="1027"/>
      <c r="Q156" s="1027"/>
      <c r="R156" s="1027"/>
      <c r="S156" s="1027"/>
      <c r="T156" s="1028"/>
      <c r="U156" s="1028"/>
      <c r="V156" s="1028"/>
      <c r="W156" s="1028"/>
      <c r="X156" s="1029" t="s">
        <v>288</v>
      </c>
      <c r="Y156" s="1029" t="s">
        <v>286</v>
      </c>
      <c r="Z156" s="1029"/>
      <c r="AA156" s="1029"/>
      <c r="AB156" s="1030"/>
      <c r="AC156" s="1030"/>
      <c r="AD156" s="1030"/>
      <c r="AE156" s="1030"/>
      <c r="AF156" s="1031"/>
      <c r="AG156" s="1031"/>
      <c r="AH156" s="1031"/>
      <c r="AI156" s="1031"/>
      <c r="AJ156" s="1032" t="s">
        <v>273</v>
      </c>
      <c r="AK156" s="1032"/>
      <c r="AL156" s="1032"/>
      <c r="AM156" s="1032"/>
      <c r="AN156" s="1047"/>
      <c r="AO156" s="1196" t="s">
        <v>43</v>
      </c>
      <c r="AP156" s="1033" t="s">
        <v>188</v>
      </c>
      <c r="AQ156" s="335" t="str">
        <f>IFERROR(INDEX(Tableau_Affectation_S1,AQ153,AQ154),"")</f>
        <v>TP Méthodes numériques</v>
      </c>
      <c r="AR156" s="335" t="str">
        <f>IFERROR(INDEX(Tableau_Affectation_S1,AR153,AR154),"")</f>
        <v>Méthodes numériques approfondies</v>
      </c>
      <c r="AS156" s="335" t="str">
        <f>IFERROR(INDEX(Tableau_Affectation_S1,AS153,AS154),"")</f>
        <v>Optimisation</v>
      </c>
      <c r="AT156" s="336" t="str">
        <f>IFERROR(INDEX(Tableau_Affectation_S1,AT153,AT154),"")</f>
        <v/>
      </c>
      <c r="AU156" s="336" t="str">
        <f>IFERROR(INDEX(Tableau_Affectation_S1,AU153,AU154),"")</f>
        <v/>
      </c>
      <c r="AV156" s="1034" t="s">
        <v>189</v>
      </c>
      <c r="AW156" s="337" t="str">
        <f>Affectation_S2!AQ156</f>
        <v>Optimisation</v>
      </c>
      <c r="AX156" s="337" t="str">
        <f>Affectation_S2!AR156</f>
        <v>Asservissement et Régulation</v>
      </c>
      <c r="AY156" s="337" t="str">
        <f>Affectation_S2!AS156</f>
        <v/>
      </c>
      <c r="AZ156" s="337" t="str">
        <f>Affectation_S2!AT156</f>
        <v/>
      </c>
      <c r="BX156" s="452" t="s">
        <v>318</v>
      </c>
    </row>
    <row r="157" spans="1:76" hidden="1">
      <c r="A157" s="1197"/>
      <c r="B157" s="1198"/>
      <c r="C157" s="1198">
        <v>153</v>
      </c>
      <c r="D157" s="313" t="str">
        <f>$B$160&amp;D158</f>
        <v>156A1</v>
      </c>
      <c r="E157" s="313" t="str">
        <f>$B$160&amp;E158</f>
        <v>156A2</v>
      </c>
      <c r="F157" s="313" t="str">
        <f t="shared" ref="F157:AM157" si="139">$B$160&amp;F158</f>
        <v>156A0</v>
      </c>
      <c r="G157" s="313" t="str">
        <f t="shared" si="139"/>
        <v>156A0</v>
      </c>
      <c r="H157" s="314" t="str">
        <f t="shared" si="139"/>
        <v>156A0</v>
      </c>
      <c r="I157" s="314" t="str">
        <f t="shared" si="139"/>
        <v>156A0</v>
      </c>
      <c r="J157" s="314" t="str">
        <f t="shared" si="139"/>
        <v>156A0</v>
      </c>
      <c r="K157" s="314" t="str">
        <f t="shared" si="139"/>
        <v>156A0</v>
      </c>
      <c r="L157" s="315" t="str">
        <f t="shared" si="139"/>
        <v>156A0</v>
      </c>
      <c r="M157" s="315" t="str">
        <f t="shared" si="139"/>
        <v>156A0</v>
      </c>
      <c r="N157" s="315" t="str">
        <f t="shared" si="139"/>
        <v>156A0</v>
      </c>
      <c r="O157" s="315" t="str">
        <f t="shared" si="139"/>
        <v>156A0</v>
      </c>
      <c r="P157" s="316" t="str">
        <f t="shared" si="139"/>
        <v>156A3</v>
      </c>
      <c r="Q157" s="316" t="str">
        <f t="shared" si="139"/>
        <v>156A0</v>
      </c>
      <c r="R157" s="316" t="str">
        <f t="shared" si="139"/>
        <v>156A0</v>
      </c>
      <c r="S157" s="316" t="str">
        <f t="shared" si="139"/>
        <v>156A0</v>
      </c>
      <c r="T157" s="317" t="str">
        <f t="shared" si="139"/>
        <v>156A0</v>
      </c>
      <c r="U157" s="317" t="str">
        <f t="shared" si="139"/>
        <v>156A0</v>
      </c>
      <c r="V157" s="317" t="str">
        <f t="shared" si="139"/>
        <v>156A0</v>
      </c>
      <c r="W157" s="317" t="str">
        <f t="shared" si="139"/>
        <v>156A0</v>
      </c>
      <c r="X157" s="318" t="str">
        <f t="shared" si="139"/>
        <v>156A0</v>
      </c>
      <c r="Y157" s="318" t="str">
        <f t="shared" si="139"/>
        <v>156A0</v>
      </c>
      <c r="Z157" s="318" t="str">
        <f t="shared" si="139"/>
        <v>156A0</v>
      </c>
      <c r="AA157" s="318" t="str">
        <f t="shared" si="139"/>
        <v>156A0</v>
      </c>
      <c r="AB157" s="319" t="str">
        <f t="shared" si="139"/>
        <v>156A0</v>
      </c>
      <c r="AC157" s="319" t="str">
        <f t="shared" si="139"/>
        <v>156A0</v>
      </c>
      <c r="AD157" s="319" t="str">
        <f t="shared" si="139"/>
        <v>156A0</v>
      </c>
      <c r="AE157" s="319" t="str">
        <f t="shared" si="139"/>
        <v>156A0</v>
      </c>
      <c r="AF157" s="320" t="str">
        <f t="shared" si="139"/>
        <v>156A0</v>
      </c>
      <c r="AG157" s="320" t="str">
        <f t="shared" si="139"/>
        <v>156A0</v>
      </c>
      <c r="AH157" s="320" t="str">
        <f t="shared" si="139"/>
        <v>156A0</v>
      </c>
      <c r="AI157" s="320" t="str">
        <f t="shared" si="139"/>
        <v>156A0</v>
      </c>
      <c r="AJ157" s="321" t="str">
        <f t="shared" si="139"/>
        <v>156A0</v>
      </c>
      <c r="AK157" s="321" t="str">
        <f t="shared" si="139"/>
        <v>156A0</v>
      </c>
      <c r="AL157" s="321" t="str">
        <f t="shared" si="139"/>
        <v>156A0</v>
      </c>
      <c r="AM157" s="321" t="str">
        <f t="shared" si="139"/>
        <v>156A0</v>
      </c>
      <c r="AN157" s="1047"/>
      <c r="AO157" s="1197"/>
      <c r="AP157" s="1017"/>
      <c r="AQ157" s="345">
        <f t="shared" ref="AQ157:AT157" si="140">AQ153+4</f>
        <v>156</v>
      </c>
      <c r="AR157" s="345">
        <f t="shared" si="140"/>
        <v>156</v>
      </c>
      <c r="AS157" s="345">
        <f t="shared" si="140"/>
        <v>156</v>
      </c>
      <c r="AT157" s="345">
        <f t="shared" si="140"/>
        <v>156</v>
      </c>
      <c r="AU157" s="345">
        <v>156</v>
      </c>
      <c r="AV157" s="1018"/>
      <c r="AW157" s="1018"/>
      <c r="AX157" s="1018"/>
      <c r="AY157" s="1018"/>
      <c r="AZ157" s="1018"/>
      <c r="BX157" s="452" t="s">
        <v>318</v>
      </c>
    </row>
    <row r="158" spans="1:76" hidden="1">
      <c r="A158" s="1199"/>
      <c r="B158" s="1200"/>
      <c r="C158" s="1200">
        <v>154</v>
      </c>
      <c r="D158" s="323">
        <f>D159</f>
        <v>1</v>
      </c>
      <c r="E158" s="323">
        <f>IF(E159=1,SUM($D$159:E159),0)</f>
        <v>2</v>
      </c>
      <c r="F158" s="323">
        <f>IF(F159=1,SUM($D$159:F159),0)</f>
        <v>0</v>
      </c>
      <c r="G158" s="323">
        <f>IF(G159=1,SUM($D$159:G159),0)</f>
        <v>0</v>
      </c>
      <c r="H158" s="324">
        <f>IF(H159=1,SUM($D$159:H159),0)</f>
        <v>0</v>
      </c>
      <c r="I158" s="324">
        <f>IF(I159=1,SUM($D$159:I159),0)</f>
        <v>0</v>
      </c>
      <c r="J158" s="324">
        <f>IF(J159=1,SUM($D$159:J159),0)</f>
        <v>0</v>
      </c>
      <c r="K158" s="324">
        <f>IF(K159=1,SUM($D$159:K159),0)</f>
        <v>0</v>
      </c>
      <c r="L158" s="325">
        <f>IF(L159=1,SUM($D$159:L159),0)</f>
        <v>0</v>
      </c>
      <c r="M158" s="325">
        <f>IF(M159=1,SUM($D$159:M159),0)</f>
        <v>0</v>
      </c>
      <c r="N158" s="325">
        <f>IF(N159=1,SUM($D$159:N159),0)</f>
        <v>0</v>
      </c>
      <c r="O158" s="325">
        <f>IF(O159=1,SUM($D$159:O159),0)</f>
        <v>0</v>
      </c>
      <c r="P158" s="326">
        <f>IF(P159=1,SUM($D$159:P159),0)</f>
        <v>3</v>
      </c>
      <c r="Q158" s="326">
        <f>IF(Q159=1,SUM($D$159:Q159),0)</f>
        <v>0</v>
      </c>
      <c r="R158" s="326">
        <f>IF(R159=1,SUM($D$159:R159),0)</f>
        <v>0</v>
      </c>
      <c r="S158" s="326">
        <f>IF(S159=1,SUM($D$159:S159),0)</f>
        <v>0</v>
      </c>
      <c r="T158" s="327">
        <f>IF(T159=1,SUM($D$159:T159),0)</f>
        <v>0</v>
      </c>
      <c r="U158" s="327">
        <f>IF(U159=1,SUM($D$159:U159),0)</f>
        <v>0</v>
      </c>
      <c r="V158" s="327">
        <f>IF(V159=1,SUM($D$159:V159),0)</f>
        <v>0</v>
      </c>
      <c r="W158" s="327">
        <f>IF(W159=1,SUM($D$159:W159),0)</f>
        <v>0</v>
      </c>
      <c r="X158" s="328">
        <f>IF(X159=1,SUM($D$159:X159),0)</f>
        <v>0</v>
      </c>
      <c r="Y158" s="328">
        <f>IF(Y159=1,SUM($D$159:Y159),0)</f>
        <v>0</v>
      </c>
      <c r="Z158" s="328">
        <f>IF(Z159=1,SUM($D$159:Z159),0)</f>
        <v>0</v>
      </c>
      <c r="AA158" s="328">
        <f>IF(AA159=1,SUM($D$159:AA159),0)</f>
        <v>0</v>
      </c>
      <c r="AB158" s="329">
        <f>IF(AB159=1,SUM($D$159:AB159),0)</f>
        <v>0</v>
      </c>
      <c r="AC158" s="329">
        <f>IF(AC159=1,SUM($D$159:AC159),0)</f>
        <v>0</v>
      </c>
      <c r="AD158" s="329">
        <f>IF(AD159=1,SUM($D$159:AD159),0)</f>
        <v>0</v>
      </c>
      <c r="AE158" s="329">
        <f>IF(AE159=1,SUM($D$159:AE159),0)</f>
        <v>0</v>
      </c>
      <c r="AF158" s="330">
        <f>IF(AF159=1,SUM($D$159:AF159),0)</f>
        <v>0</v>
      </c>
      <c r="AG158" s="330">
        <f>IF(AG159=1,SUM($D$159:AG159),0)</f>
        <v>0</v>
      </c>
      <c r="AH158" s="330">
        <f>IF(AH159=1,SUM($D$159:AH159),0)</f>
        <v>0</v>
      </c>
      <c r="AI158" s="330">
        <f>IF(AI159=1,SUM($D$159:AI159),0)</f>
        <v>0</v>
      </c>
      <c r="AJ158" s="331">
        <f>IF(AJ159=1,SUM($D$159:AJ159),0)</f>
        <v>0</v>
      </c>
      <c r="AK158" s="331">
        <f>IF(AK159=1,SUM($D$159:AK159),0)</f>
        <v>0</v>
      </c>
      <c r="AL158" s="331">
        <f>IF(AL159=1,SUM($D$159:AL159),0)</f>
        <v>0</v>
      </c>
      <c r="AM158" s="331">
        <f>IF(AM159=1,SUM($D$159:AM159),0)</f>
        <v>0</v>
      </c>
      <c r="AN158" s="1047"/>
      <c r="AO158" s="1199"/>
      <c r="AP158" s="1021"/>
      <c r="AQ158" s="333">
        <f t="array" ref="AQ158">IF(MIN(IF(Affectation_S1!$A$5:$AM$216=B160&amp;"1",COLUMN(Affectation_S1!$A$5:$AM$216)))&lt;&gt;0,MIN(IF(Affectation_S1!$A$5:$AM$216=B160&amp;"1",COLUMN(Affectation_S1!$A$5:$AM$216))),"")</f>
        <v>4</v>
      </c>
      <c r="AR158" s="333">
        <f t="array" ref="AR158">IF(MIN(IF(Affectation_S1!$A$5:$AM$216=B160&amp;"2",COLUMN(Affectation_S1!$A$5:$AM$216)))&lt;&gt;0,MIN(IF(Affectation_S1!$A$5:$AM$216=B160&amp;"2",COLUMN(Affectation_S1!$A$5:$AM$216))),"")</f>
        <v>5</v>
      </c>
      <c r="AS158" s="333">
        <f t="array" ref="AS158">IF(MIN(IF(Affectation_S1!$A$5:$AM$216=B160&amp;"3",COLUMN(Affectation_S1!$A$5:$AM$216)))&lt;&gt;0,MIN(IF(Affectation_S1!$A$5:$AM$216=B160&amp;"3",COLUMN(Affectation_S1!$A$5:$AM$216))),"")</f>
        <v>16</v>
      </c>
      <c r="AT158" s="333" t="str">
        <f t="array" ref="AT158">IF(MIN(IF(Affectation_S1!$A$5:$AM$216=B160&amp;"4",COLUMN(Affectation_S1!$A$5:$AM$216)))&lt;&gt;0,MIN(IF(Affectation_S1!$A$5:$AM$216=B160&amp;"4",COLUMN(Affectation_S1!$A$5:$AM$216))),"")</f>
        <v/>
      </c>
      <c r="AU158" s="333" t="str">
        <f t="array" ref="AU158">IF(MIN(IF(Affectation_S1!$A$5:$AM$216=C160&amp;"5",COLUMN(Affectation_S1!$A$5:$AM$216)))&lt;&gt;0,MIN(IF(Affectation_S1!$A$5:$AM$216=C160&amp;"5",COLUMN(Affectation_S1!$A$5:$AM$216))),"")</f>
        <v/>
      </c>
      <c r="AV158" s="1018"/>
      <c r="AW158" s="1018"/>
      <c r="AX158" s="1018"/>
      <c r="AY158" s="1018"/>
      <c r="AZ158" s="1018"/>
      <c r="BX158" s="452" t="s">
        <v>318</v>
      </c>
    </row>
    <row r="159" spans="1:76" hidden="1">
      <c r="A159" s="1199"/>
      <c r="B159" s="1200"/>
      <c r="C159" s="1200">
        <v>155</v>
      </c>
      <c r="D159" s="323">
        <f>IF(D160&lt;&gt;"",1,0)</f>
        <v>1</v>
      </c>
      <c r="E159" s="323">
        <f>IF(E160&lt;&gt;"",1,0)</f>
        <v>1</v>
      </c>
      <c r="F159" s="323">
        <f t="shared" ref="F159:AM159" si="141">IF(F160&lt;&gt;"",1,0)</f>
        <v>0</v>
      </c>
      <c r="G159" s="323">
        <f t="shared" si="141"/>
        <v>0</v>
      </c>
      <c r="H159" s="324">
        <f t="shared" si="141"/>
        <v>0</v>
      </c>
      <c r="I159" s="324">
        <f t="shared" si="141"/>
        <v>0</v>
      </c>
      <c r="J159" s="324">
        <f t="shared" si="141"/>
        <v>0</v>
      </c>
      <c r="K159" s="324">
        <f t="shared" si="141"/>
        <v>0</v>
      </c>
      <c r="L159" s="325">
        <f t="shared" si="141"/>
        <v>0</v>
      </c>
      <c r="M159" s="325">
        <f t="shared" si="141"/>
        <v>0</v>
      </c>
      <c r="N159" s="325">
        <f t="shared" si="141"/>
        <v>0</v>
      </c>
      <c r="O159" s="325">
        <f t="shared" si="141"/>
        <v>0</v>
      </c>
      <c r="P159" s="326">
        <f t="shared" si="141"/>
        <v>1</v>
      </c>
      <c r="Q159" s="326">
        <f t="shared" si="141"/>
        <v>0</v>
      </c>
      <c r="R159" s="326">
        <f t="shared" si="141"/>
        <v>0</v>
      </c>
      <c r="S159" s="326">
        <f t="shared" si="141"/>
        <v>0</v>
      </c>
      <c r="T159" s="327">
        <f t="shared" si="141"/>
        <v>0</v>
      </c>
      <c r="U159" s="327">
        <f t="shared" si="141"/>
        <v>0</v>
      </c>
      <c r="V159" s="327">
        <f t="shared" si="141"/>
        <v>0</v>
      </c>
      <c r="W159" s="327">
        <f t="shared" si="141"/>
        <v>0</v>
      </c>
      <c r="X159" s="328">
        <f t="shared" si="141"/>
        <v>0</v>
      </c>
      <c r="Y159" s="328">
        <f t="shared" si="141"/>
        <v>0</v>
      </c>
      <c r="Z159" s="328">
        <f t="shared" si="141"/>
        <v>0</v>
      </c>
      <c r="AA159" s="328">
        <f t="shared" si="141"/>
        <v>0</v>
      </c>
      <c r="AB159" s="329">
        <f t="shared" si="141"/>
        <v>0</v>
      </c>
      <c r="AC159" s="329">
        <f t="shared" si="141"/>
        <v>0</v>
      </c>
      <c r="AD159" s="329">
        <f t="shared" si="141"/>
        <v>0</v>
      </c>
      <c r="AE159" s="329">
        <f t="shared" si="141"/>
        <v>0</v>
      </c>
      <c r="AF159" s="330">
        <f t="shared" si="141"/>
        <v>0</v>
      </c>
      <c r="AG159" s="330">
        <f t="shared" si="141"/>
        <v>0</v>
      </c>
      <c r="AH159" s="330">
        <f t="shared" si="141"/>
        <v>0</v>
      </c>
      <c r="AI159" s="330">
        <f t="shared" si="141"/>
        <v>0</v>
      </c>
      <c r="AJ159" s="331">
        <f t="shared" si="141"/>
        <v>0</v>
      </c>
      <c r="AK159" s="331">
        <f t="shared" si="141"/>
        <v>0</v>
      </c>
      <c r="AL159" s="331">
        <f t="shared" si="141"/>
        <v>0</v>
      </c>
      <c r="AM159" s="331">
        <f t="shared" si="141"/>
        <v>0</v>
      </c>
      <c r="AN159" s="1047"/>
      <c r="AO159" s="1199"/>
      <c r="AP159" s="1021"/>
      <c r="AQ159" s="333"/>
      <c r="AR159" s="333"/>
      <c r="AS159" s="333"/>
      <c r="AT159" s="1022"/>
      <c r="AU159" s="1022"/>
      <c r="AV159" s="1018"/>
      <c r="AW159" s="1018"/>
      <c r="AX159" s="1018"/>
      <c r="AY159" s="1018"/>
      <c r="AZ159" s="1018"/>
      <c r="BX159" s="452" t="s">
        <v>318</v>
      </c>
    </row>
    <row r="160" spans="1:76" ht="16.5" thickBot="1">
      <c r="A160" s="1201" t="s">
        <v>63</v>
      </c>
      <c r="B160" s="372" t="str">
        <f t="shared" ref="B160" si="142">C160&amp;"A"</f>
        <v>156A</v>
      </c>
      <c r="C160" s="372">
        <v>156</v>
      </c>
      <c r="D160" s="1024" t="s">
        <v>197</v>
      </c>
      <c r="E160" s="1024" t="s">
        <v>196</v>
      </c>
      <c r="F160" s="1024"/>
      <c r="G160" s="1024"/>
      <c r="H160" s="1025"/>
      <c r="I160" s="1025"/>
      <c r="J160" s="1025"/>
      <c r="K160" s="1025"/>
      <c r="L160" s="1026"/>
      <c r="M160" s="1026"/>
      <c r="N160" s="1026"/>
      <c r="O160" s="1026"/>
      <c r="P160" s="1027" t="s">
        <v>347</v>
      </c>
      <c r="Q160" s="1027"/>
      <c r="R160" s="1027"/>
      <c r="S160" s="1027"/>
      <c r="T160" s="1028"/>
      <c r="U160" s="1028"/>
      <c r="V160" s="1028"/>
      <c r="W160" s="1028"/>
      <c r="X160" s="1029"/>
      <c r="Y160" s="1029"/>
      <c r="Z160" s="1029"/>
      <c r="AA160" s="1029"/>
      <c r="AB160" s="1030"/>
      <c r="AC160" s="1030"/>
      <c r="AD160" s="1030"/>
      <c r="AE160" s="1030"/>
      <c r="AF160" s="1031"/>
      <c r="AG160" s="1031"/>
      <c r="AH160" s="1031"/>
      <c r="AI160" s="1031"/>
      <c r="AJ160" s="1032"/>
      <c r="AK160" s="1032"/>
      <c r="AL160" s="1032"/>
      <c r="AM160" s="1032"/>
      <c r="AN160" s="1047"/>
      <c r="AO160" s="1201" t="s">
        <v>63</v>
      </c>
      <c r="AP160" s="1033" t="s">
        <v>188</v>
      </c>
      <c r="AQ160" s="335" t="str">
        <f>IFERROR(INDEX(Tableau_Affectation_S1,AQ157,AQ158),"")</f>
        <v>Métallurgie physique 1</v>
      </c>
      <c r="AR160" s="335" t="str">
        <f>IFERROR(INDEX(Tableau_Affectation_S1,AR157,AR158),"")</f>
        <v>TP Métallurgie physique 1</v>
      </c>
      <c r="AS160" s="335" t="str">
        <f>IFERROR(INDEX(Tableau_Affectation_S1,AS157,AS158),"")</f>
        <v>Radiocristallographie</v>
      </c>
      <c r="AT160" s="336" t="str">
        <f>IFERROR(INDEX(Tableau_Affectation_S1,AT157,AT158),"")</f>
        <v/>
      </c>
      <c r="AU160" s="336" t="str">
        <f>IFERROR(INDEX(Tableau_Affectation_S1,AU157,AU158),"")</f>
        <v/>
      </c>
      <c r="AV160" s="1034" t="s">
        <v>189</v>
      </c>
      <c r="AW160" s="337" t="str">
        <f>Affectation_S2!AQ160</f>
        <v>Projet de Fin de Cycle</v>
      </c>
      <c r="AX160" s="337" t="str">
        <f>Affectation_S2!AR160</f>
        <v>Projet de Fin de Cycle</v>
      </c>
      <c r="AY160" s="337" t="str">
        <f>Affectation_S2!AS160</f>
        <v/>
      </c>
      <c r="AZ160" s="337" t="str">
        <f>Affectation_S2!AT160</f>
        <v/>
      </c>
      <c r="BX160" s="452" t="s">
        <v>318</v>
      </c>
    </row>
    <row r="161" spans="1:76" hidden="1">
      <c r="A161" s="1202"/>
      <c r="B161" s="1203"/>
      <c r="C161" s="1203">
        <v>157</v>
      </c>
      <c r="D161" s="313" t="str">
        <f>$B$164&amp;D162</f>
        <v>160A0</v>
      </c>
      <c r="E161" s="313" t="str">
        <f>$B$164&amp;E162</f>
        <v>160A0</v>
      </c>
      <c r="F161" s="313" t="str">
        <f t="shared" ref="F161:AM161" si="143">$B$164&amp;F162</f>
        <v>160A0</v>
      </c>
      <c r="G161" s="313" t="str">
        <f t="shared" si="143"/>
        <v>160A0</v>
      </c>
      <c r="H161" s="314" t="str">
        <f t="shared" si="143"/>
        <v>160A0</v>
      </c>
      <c r="I161" s="314" t="str">
        <f t="shared" si="143"/>
        <v>160A0</v>
      </c>
      <c r="J161" s="314" t="str">
        <f t="shared" si="143"/>
        <v>160A0</v>
      </c>
      <c r="K161" s="314" t="str">
        <f t="shared" si="143"/>
        <v>160A0</v>
      </c>
      <c r="L161" s="315" t="str">
        <f t="shared" si="143"/>
        <v>160A0</v>
      </c>
      <c r="M161" s="315" t="str">
        <f t="shared" si="143"/>
        <v>160A0</v>
      </c>
      <c r="N161" s="315" t="str">
        <f t="shared" si="143"/>
        <v>160A0</v>
      </c>
      <c r="O161" s="315" t="str">
        <f t="shared" si="143"/>
        <v>160A0</v>
      </c>
      <c r="P161" s="316" t="str">
        <f t="shared" si="143"/>
        <v>160A0</v>
      </c>
      <c r="Q161" s="316" t="str">
        <f t="shared" si="143"/>
        <v>160A0</v>
      </c>
      <c r="R161" s="316" t="str">
        <f t="shared" si="143"/>
        <v>160A0</v>
      </c>
      <c r="S161" s="316" t="str">
        <f t="shared" si="143"/>
        <v>160A0</v>
      </c>
      <c r="T161" s="317" t="str">
        <f t="shared" si="143"/>
        <v>160A0</v>
      </c>
      <c r="U161" s="317" t="str">
        <f t="shared" si="143"/>
        <v>160A0</v>
      </c>
      <c r="V161" s="317" t="str">
        <f t="shared" si="143"/>
        <v>160A0</v>
      </c>
      <c r="W161" s="317" t="str">
        <f t="shared" si="143"/>
        <v>160A0</v>
      </c>
      <c r="X161" s="318" t="str">
        <f t="shared" si="143"/>
        <v>160A0</v>
      </c>
      <c r="Y161" s="318" t="str">
        <f t="shared" si="143"/>
        <v>160A0</v>
      </c>
      <c r="Z161" s="318" t="str">
        <f t="shared" si="143"/>
        <v>160A0</v>
      </c>
      <c r="AA161" s="318" t="str">
        <f t="shared" si="143"/>
        <v>160A0</v>
      </c>
      <c r="AB161" s="319" t="str">
        <f t="shared" si="143"/>
        <v>160A0</v>
      </c>
      <c r="AC161" s="319" t="str">
        <f t="shared" si="143"/>
        <v>160A0</v>
      </c>
      <c r="AD161" s="319" t="str">
        <f t="shared" si="143"/>
        <v>160A0</v>
      </c>
      <c r="AE161" s="319" t="str">
        <f t="shared" si="143"/>
        <v>160A0</v>
      </c>
      <c r="AF161" s="320" t="str">
        <f t="shared" si="143"/>
        <v>160A0</v>
      </c>
      <c r="AG161" s="320" t="str">
        <f t="shared" si="143"/>
        <v>160A0</v>
      </c>
      <c r="AH161" s="320" t="str">
        <f t="shared" si="143"/>
        <v>160A0</v>
      </c>
      <c r="AI161" s="320" t="str">
        <f t="shared" si="143"/>
        <v>160A0</v>
      </c>
      <c r="AJ161" s="321" t="str">
        <f t="shared" si="143"/>
        <v>160A0</v>
      </c>
      <c r="AK161" s="321" t="str">
        <f t="shared" si="143"/>
        <v>160A0</v>
      </c>
      <c r="AL161" s="321" t="str">
        <f t="shared" si="143"/>
        <v>160A0</v>
      </c>
      <c r="AM161" s="321" t="str">
        <f t="shared" si="143"/>
        <v>160A0</v>
      </c>
      <c r="AN161" s="1047"/>
      <c r="AO161" s="1202"/>
      <c r="AP161" s="1017"/>
      <c r="AQ161" s="345">
        <f t="shared" ref="AQ161:AT161" si="144">AQ157+4</f>
        <v>160</v>
      </c>
      <c r="AR161" s="345">
        <f t="shared" si="144"/>
        <v>160</v>
      </c>
      <c r="AS161" s="345">
        <f t="shared" si="144"/>
        <v>160</v>
      </c>
      <c r="AT161" s="345">
        <f t="shared" si="144"/>
        <v>160</v>
      </c>
      <c r="AU161" s="333">
        <v>160</v>
      </c>
      <c r="AV161" s="1018"/>
      <c r="AW161" s="1018"/>
      <c r="AX161" s="1018"/>
      <c r="AY161" s="1018"/>
      <c r="AZ161" s="1018"/>
      <c r="BX161" s="452" t="s">
        <v>318</v>
      </c>
    </row>
    <row r="162" spans="1:76" hidden="1">
      <c r="A162" s="1204"/>
      <c r="B162" s="1205"/>
      <c r="C162" s="1205">
        <v>158</v>
      </c>
      <c r="D162" s="323">
        <f>D163</f>
        <v>0</v>
      </c>
      <c r="E162" s="323">
        <f>IF(E163=1,SUM($D$163:E163),0)</f>
        <v>0</v>
      </c>
      <c r="F162" s="323">
        <f>IF(F163=1,SUM($D$163:F163),0)</f>
        <v>0</v>
      </c>
      <c r="G162" s="323">
        <f>IF(G163=1,SUM($D$163:G163),0)</f>
        <v>0</v>
      </c>
      <c r="H162" s="324">
        <f>IF(H163=1,SUM($D$163:H163),0)</f>
        <v>0</v>
      </c>
      <c r="I162" s="324">
        <f>IF(I163=1,SUM($D$163:I163),0)</f>
        <v>0</v>
      </c>
      <c r="J162" s="324">
        <f>IF(J163=1,SUM($D$163:J163),0)</f>
        <v>0</v>
      </c>
      <c r="K162" s="324">
        <f>IF(K163=1,SUM($D$163:K163),0)</f>
        <v>0</v>
      </c>
      <c r="L162" s="325">
        <f>IF(L163=1,SUM($D$163:L163),0)</f>
        <v>0</v>
      </c>
      <c r="M162" s="325">
        <f>IF(M163=1,SUM($D$163:M163),0)</f>
        <v>0</v>
      </c>
      <c r="N162" s="325">
        <f>IF(N163=1,SUM($D$163:N163),0)</f>
        <v>0</v>
      </c>
      <c r="O162" s="325">
        <f>IF(O163=1,SUM($D$163:O163),0)</f>
        <v>0</v>
      </c>
      <c r="P162" s="326">
        <f>IF(P163=1,SUM($D$163:P163),0)</f>
        <v>0</v>
      </c>
      <c r="Q162" s="326">
        <f>IF(Q163=1,SUM($D$163:Q163),0)</f>
        <v>0</v>
      </c>
      <c r="R162" s="326">
        <f>IF(R163=1,SUM($D$163:R163),0)</f>
        <v>0</v>
      </c>
      <c r="S162" s="326">
        <f>IF(S163=1,SUM($D$163:S163),0)</f>
        <v>0</v>
      </c>
      <c r="T162" s="327">
        <f>IF(T163=1,SUM($D$163:T163),0)</f>
        <v>0</v>
      </c>
      <c r="U162" s="327">
        <f>IF(U163=1,SUM($D$163:U163),0)</f>
        <v>0</v>
      </c>
      <c r="V162" s="327">
        <f>IF(V163=1,SUM($D$163:V163),0)</f>
        <v>0</v>
      </c>
      <c r="W162" s="327">
        <f>IF(W163=1,SUM($D$163:W163),0)</f>
        <v>0</v>
      </c>
      <c r="X162" s="328">
        <f>IF(X163=1,SUM($D$163:X163),0)</f>
        <v>0</v>
      </c>
      <c r="Y162" s="328">
        <f>IF(Y163=1,SUM($D$163:Y163),0)</f>
        <v>0</v>
      </c>
      <c r="Z162" s="328">
        <f>IF(Z163=1,SUM($D$163:Z163),0)</f>
        <v>0</v>
      </c>
      <c r="AA162" s="328">
        <f>IF(AA163=1,SUM($D$163:AA163),0)</f>
        <v>0</v>
      </c>
      <c r="AB162" s="329">
        <f>IF(AB163=1,SUM($D$163:AB163),0)</f>
        <v>0</v>
      </c>
      <c r="AC162" s="329">
        <f>IF(AC163=1,SUM($D$163:AC163),0)</f>
        <v>0</v>
      </c>
      <c r="AD162" s="329">
        <f>IF(AD163=1,SUM($D$163:AD163),0)</f>
        <v>0</v>
      </c>
      <c r="AE162" s="329">
        <f>IF(AE163=1,SUM($D$163:AE163),0)</f>
        <v>0</v>
      </c>
      <c r="AF162" s="330">
        <f>IF(AF163=1,SUM($D$163:AF163),0)</f>
        <v>0</v>
      </c>
      <c r="AG162" s="330">
        <f>IF(AG163=1,SUM($D$163:AG163),0)</f>
        <v>0</v>
      </c>
      <c r="AH162" s="330">
        <f>IF(AH163=1,SUM($D$163:AH163),0)</f>
        <v>0</v>
      </c>
      <c r="AI162" s="330">
        <f>IF(AI163=1,SUM($D$163:AI163),0)</f>
        <v>0</v>
      </c>
      <c r="AJ162" s="331">
        <f>IF(AJ163=1,SUM($D$163:AJ163),0)</f>
        <v>0</v>
      </c>
      <c r="AK162" s="331">
        <f>IF(AK163=1,SUM($D$163:AK163),0)</f>
        <v>0</v>
      </c>
      <c r="AL162" s="331">
        <f>IF(AL163=1,SUM($D$163:AL163),0)</f>
        <v>0</v>
      </c>
      <c r="AM162" s="331">
        <f>IF(AM163=1,SUM($D$163:AM163),0)</f>
        <v>0</v>
      </c>
      <c r="AN162" s="1047"/>
      <c r="AO162" s="1204"/>
      <c r="AP162" s="1021"/>
      <c r="AQ162" s="333" t="str">
        <f t="array" ref="AQ162">IF(MIN(IF(Affectation_S1!$A$5:$AM$216=B164&amp;"1",COLUMN(Affectation_S1!$A$5:$AM$216)))&lt;&gt;0,MIN(IF(Affectation_S1!$A$5:$AM$216=B164&amp;"1",COLUMN(Affectation_S1!$A$5:$AM$216))),"")</f>
        <v/>
      </c>
      <c r="AR162" s="333" t="str">
        <f t="array" ref="AR162">IF(MIN(IF(Affectation_S1!$A$5:$AM$216=B164&amp;"2",COLUMN(Affectation_S1!$A$5:$AM$216)))&lt;&gt;0,MIN(IF(Affectation_S1!$A$5:$AM$216=B164&amp;"2",COLUMN(Affectation_S1!$A$5:$AM$216))),"")</f>
        <v/>
      </c>
      <c r="AS162" s="333" t="str">
        <f t="array" ref="AS162">IF(MIN(IF(Affectation_S1!$A$5:$AM$216=B164&amp;"3",COLUMN(Affectation_S1!$A$5:$AM$216)))&lt;&gt;0,MIN(IF(Affectation_S1!$A$5:$AM$216=B164&amp;"3",COLUMN(Affectation_S1!$A$5:$AM$216))),"")</f>
        <v/>
      </c>
      <c r="AT162" s="333" t="str">
        <f t="array" ref="AT162">IF(MIN(IF(Affectation_S1!$A$5:$AM$216=B164&amp;"4",COLUMN(Affectation_S1!$A$5:$AM$216)))&lt;&gt;0,MIN(IF(Affectation_S1!$A$5:$AM$216=B164&amp;"4",COLUMN(Affectation_S1!$A$5:$AM$216))),"")</f>
        <v/>
      </c>
      <c r="AU162" s="333" t="str">
        <f t="array" ref="AU162">IF(MIN(IF(Affectation_S1!$A$5:$AM$216=C164&amp;"5",COLUMN(Affectation_S1!$A$5:$AM$216)))&lt;&gt;0,MIN(IF(Affectation_S1!$A$5:$AM$216=C164&amp;"5",COLUMN(Affectation_S1!$A$5:$AM$216))),"")</f>
        <v/>
      </c>
      <c r="AV162" s="1018"/>
      <c r="AW162" s="1018"/>
      <c r="AX162" s="1018"/>
      <c r="AY162" s="1018"/>
      <c r="AZ162" s="1018"/>
      <c r="BX162" s="452" t="s">
        <v>318</v>
      </c>
    </row>
    <row r="163" spans="1:76" hidden="1">
      <c r="A163" s="1204"/>
      <c r="B163" s="1205"/>
      <c r="C163" s="1205">
        <v>159</v>
      </c>
      <c r="D163" s="323">
        <f>IF(D164&lt;&gt;"",1,0)</f>
        <v>0</v>
      </c>
      <c r="E163" s="323">
        <f>IF(E164&lt;&gt;"",1,0)</f>
        <v>0</v>
      </c>
      <c r="F163" s="323">
        <f t="shared" ref="F163:AM163" si="145">IF(F164&lt;&gt;"",1,0)</f>
        <v>0</v>
      </c>
      <c r="G163" s="323">
        <f t="shared" si="145"/>
        <v>0</v>
      </c>
      <c r="H163" s="324">
        <f t="shared" si="145"/>
        <v>0</v>
      </c>
      <c r="I163" s="324">
        <f t="shared" si="145"/>
        <v>0</v>
      </c>
      <c r="J163" s="324">
        <f t="shared" si="145"/>
        <v>0</v>
      </c>
      <c r="K163" s="324">
        <f t="shared" si="145"/>
        <v>0</v>
      </c>
      <c r="L163" s="325">
        <f t="shared" si="145"/>
        <v>0</v>
      </c>
      <c r="M163" s="325">
        <f t="shared" si="145"/>
        <v>0</v>
      </c>
      <c r="N163" s="325">
        <f t="shared" si="145"/>
        <v>0</v>
      </c>
      <c r="O163" s="325">
        <f t="shared" si="145"/>
        <v>0</v>
      </c>
      <c r="P163" s="326">
        <f t="shared" si="145"/>
        <v>0</v>
      </c>
      <c r="Q163" s="326">
        <f t="shared" si="145"/>
        <v>0</v>
      </c>
      <c r="R163" s="326">
        <f t="shared" si="145"/>
        <v>0</v>
      </c>
      <c r="S163" s="326">
        <f t="shared" si="145"/>
        <v>0</v>
      </c>
      <c r="T163" s="327">
        <f t="shared" si="145"/>
        <v>0</v>
      </c>
      <c r="U163" s="327">
        <f t="shared" si="145"/>
        <v>0</v>
      </c>
      <c r="V163" s="327">
        <f t="shared" si="145"/>
        <v>0</v>
      </c>
      <c r="W163" s="327">
        <f t="shared" si="145"/>
        <v>0</v>
      </c>
      <c r="X163" s="328">
        <f t="shared" si="145"/>
        <v>0</v>
      </c>
      <c r="Y163" s="328">
        <f t="shared" si="145"/>
        <v>0</v>
      </c>
      <c r="Z163" s="328">
        <f t="shared" si="145"/>
        <v>0</v>
      </c>
      <c r="AA163" s="328">
        <f t="shared" si="145"/>
        <v>0</v>
      </c>
      <c r="AB163" s="329">
        <f t="shared" si="145"/>
        <v>0</v>
      </c>
      <c r="AC163" s="329">
        <f t="shared" si="145"/>
        <v>0</v>
      </c>
      <c r="AD163" s="329">
        <f t="shared" si="145"/>
        <v>0</v>
      </c>
      <c r="AE163" s="329">
        <f t="shared" si="145"/>
        <v>0</v>
      </c>
      <c r="AF163" s="330">
        <f t="shared" si="145"/>
        <v>0</v>
      </c>
      <c r="AG163" s="330">
        <f t="shared" si="145"/>
        <v>0</v>
      </c>
      <c r="AH163" s="330">
        <f t="shared" si="145"/>
        <v>0</v>
      </c>
      <c r="AI163" s="330">
        <f t="shared" si="145"/>
        <v>0</v>
      </c>
      <c r="AJ163" s="331">
        <f t="shared" si="145"/>
        <v>0</v>
      </c>
      <c r="AK163" s="331">
        <f t="shared" si="145"/>
        <v>0</v>
      </c>
      <c r="AL163" s="331">
        <f t="shared" si="145"/>
        <v>0</v>
      </c>
      <c r="AM163" s="331">
        <f t="shared" si="145"/>
        <v>0</v>
      </c>
      <c r="AN163" s="1047"/>
      <c r="AO163" s="1204"/>
      <c r="AP163" s="1021"/>
      <c r="AQ163" s="333"/>
      <c r="AR163" s="333"/>
      <c r="AS163" s="333"/>
      <c r="AT163" s="1022"/>
      <c r="AU163" s="333"/>
      <c r="AV163" s="1018"/>
      <c r="AW163" s="1018"/>
      <c r="AX163" s="1018"/>
      <c r="AY163" s="1018"/>
      <c r="AZ163" s="1018"/>
      <c r="BX163" s="452" t="s">
        <v>318</v>
      </c>
    </row>
    <row r="164" spans="1:76" ht="16.5" thickBot="1">
      <c r="A164" s="1206" t="s">
        <v>49</v>
      </c>
      <c r="B164" s="373" t="str">
        <f t="shared" ref="B164" si="146">C164&amp;"A"</f>
        <v>160A</v>
      </c>
      <c r="C164" s="373">
        <v>160</v>
      </c>
      <c r="D164" s="1024"/>
      <c r="E164" s="1024"/>
      <c r="F164" s="1024"/>
      <c r="G164" s="1024"/>
      <c r="H164" s="1025"/>
      <c r="I164" s="1025"/>
      <c r="J164" s="1025"/>
      <c r="K164" s="1025"/>
      <c r="L164" s="1026"/>
      <c r="M164" s="1026"/>
      <c r="N164" s="1026"/>
      <c r="O164" s="1026"/>
      <c r="P164" s="1027"/>
      <c r="Q164" s="1027"/>
      <c r="R164" s="1027"/>
      <c r="S164" s="1027"/>
      <c r="T164" s="1028"/>
      <c r="U164" s="1028"/>
      <c r="V164" s="1028"/>
      <c r="W164" s="1028"/>
      <c r="X164" s="1029"/>
      <c r="Y164" s="1029"/>
      <c r="Z164" s="1029"/>
      <c r="AA164" s="1029"/>
      <c r="AB164" s="1030"/>
      <c r="AC164" s="1030"/>
      <c r="AD164" s="1030"/>
      <c r="AE164" s="1030"/>
      <c r="AF164" s="1031"/>
      <c r="AG164" s="1031"/>
      <c r="AH164" s="1031"/>
      <c r="AI164" s="1031"/>
      <c r="AJ164" s="1032"/>
      <c r="AK164" s="1032"/>
      <c r="AL164" s="1032"/>
      <c r="AM164" s="1032"/>
      <c r="AN164" s="1047"/>
      <c r="AO164" s="1206" t="s">
        <v>49</v>
      </c>
      <c r="AP164" s="1033" t="s">
        <v>188</v>
      </c>
      <c r="AQ164" s="335" t="str">
        <f>IFERROR(INDEX(Tableau_Affectation_S1,AQ161,AQ162),"")</f>
        <v/>
      </c>
      <c r="AR164" s="335" t="str">
        <f>IFERROR(INDEX(Tableau_Affectation_S1,AR161,AR162),"")</f>
        <v/>
      </c>
      <c r="AS164" s="335" t="str">
        <f>IFERROR(INDEX(Tableau_Affectation_S1,AS161,AS162),"")</f>
        <v/>
      </c>
      <c r="AT164" s="336" t="str">
        <f>IFERROR(INDEX(Tableau_Affectation_S1,AT161,AT162),"")</f>
        <v/>
      </c>
      <c r="AU164" s="336" t="str">
        <f>IFERROR(INDEX(Tableau_Affectation_S1,AU161,AU162),"")</f>
        <v/>
      </c>
      <c r="AV164" s="1034" t="s">
        <v>189</v>
      </c>
      <c r="AW164" s="337" t="str">
        <f>Affectation_S2!AQ164</f>
        <v/>
      </c>
      <c r="AX164" s="337" t="str">
        <f>Affectation_S2!AR164</f>
        <v/>
      </c>
      <c r="AY164" s="337" t="str">
        <f>Affectation_S2!AS164</f>
        <v/>
      </c>
      <c r="AZ164" s="337" t="str">
        <f>Affectation_S2!AT164</f>
        <v/>
      </c>
      <c r="BX164" s="452" t="s">
        <v>318</v>
      </c>
    </row>
    <row r="165" spans="1:76" hidden="1">
      <c r="A165" s="1207"/>
      <c r="B165" s="1208"/>
      <c r="C165" s="1208">
        <v>161</v>
      </c>
      <c r="D165" s="313" t="str">
        <f>$B$168&amp;D166</f>
        <v>164A0</v>
      </c>
      <c r="E165" s="313" t="str">
        <f>$B$168&amp;E166</f>
        <v>164A0</v>
      </c>
      <c r="F165" s="313" t="str">
        <f t="shared" ref="F165:AM165" si="147">$B$168&amp;F166</f>
        <v>164A0</v>
      </c>
      <c r="G165" s="313" t="str">
        <f t="shared" si="147"/>
        <v>164A0</v>
      </c>
      <c r="H165" s="314" t="str">
        <f t="shared" si="147"/>
        <v>164A0</v>
      </c>
      <c r="I165" s="314" t="str">
        <f t="shared" si="147"/>
        <v>164A0</v>
      </c>
      <c r="J165" s="314" t="str">
        <f t="shared" si="147"/>
        <v>164A0</v>
      </c>
      <c r="K165" s="314" t="str">
        <f t="shared" si="147"/>
        <v>164A0</v>
      </c>
      <c r="L165" s="315" t="str">
        <f t="shared" si="147"/>
        <v>164A0</v>
      </c>
      <c r="M165" s="315" t="str">
        <f t="shared" si="147"/>
        <v>164A0</v>
      </c>
      <c r="N165" s="315" t="str">
        <f t="shared" si="147"/>
        <v>164A0</v>
      </c>
      <c r="O165" s="315" t="str">
        <f t="shared" si="147"/>
        <v>164A0</v>
      </c>
      <c r="P165" s="316" t="str">
        <f t="shared" si="147"/>
        <v>164A0</v>
      </c>
      <c r="Q165" s="316" t="str">
        <f t="shared" si="147"/>
        <v>164A0</v>
      </c>
      <c r="R165" s="316" t="str">
        <f t="shared" si="147"/>
        <v>164A0</v>
      </c>
      <c r="S165" s="316" t="str">
        <f t="shared" si="147"/>
        <v>164A0</v>
      </c>
      <c r="T165" s="317" t="str">
        <f t="shared" si="147"/>
        <v>164A0</v>
      </c>
      <c r="U165" s="317" t="str">
        <f t="shared" si="147"/>
        <v>164A0</v>
      </c>
      <c r="V165" s="317" t="str">
        <f t="shared" si="147"/>
        <v>164A0</v>
      </c>
      <c r="W165" s="317" t="str">
        <f t="shared" si="147"/>
        <v>164A0</v>
      </c>
      <c r="X165" s="318" t="str">
        <f t="shared" si="147"/>
        <v>164A1</v>
      </c>
      <c r="Y165" s="318" t="str">
        <f t="shared" si="147"/>
        <v>164A0</v>
      </c>
      <c r="Z165" s="318" t="str">
        <f t="shared" si="147"/>
        <v>164A0</v>
      </c>
      <c r="AA165" s="318" t="str">
        <f t="shared" si="147"/>
        <v>164A0</v>
      </c>
      <c r="AB165" s="319" t="str">
        <f t="shared" si="147"/>
        <v>164A0</v>
      </c>
      <c r="AC165" s="319" t="str">
        <f t="shared" si="147"/>
        <v>164A0</v>
      </c>
      <c r="AD165" s="319" t="str">
        <f t="shared" si="147"/>
        <v>164A0</v>
      </c>
      <c r="AE165" s="319" t="str">
        <f t="shared" si="147"/>
        <v>164A0</v>
      </c>
      <c r="AF165" s="320" t="str">
        <f t="shared" si="147"/>
        <v>164A0</v>
      </c>
      <c r="AG165" s="320" t="str">
        <f t="shared" si="147"/>
        <v>164A0</v>
      </c>
      <c r="AH165" s="320" t="str">
        <f t="shared" si="147"/>
        <v>164A0</v>
      </c>
      <c r="AI165" s="320" t="str">
        <f t="shared" si="147"/>
        <v>164A0</v>
      </c>
      <c r="AJ165" s="321" t="str">
        <f t="shared" si="147"/>
        <v>164A2</v>
      </c>
      <c r="AK165" s="321" t="str">
        <f t="shared" si="147"/>
        <v>164A3</v>
      </c>
      <c r="AL165" s="321" t="str">
        <f t="shared" si="147"/>
        <v>164A0</v>
      </c>
      <c r="AM165" s="321" t="str">
        <f t="shared" si="147"/>
        <v>164A0</v>
      </c>
      <c r="AN165" s="1047"/>
      <c r="AO165" s="1207"/>
      <c r="AP165" s="1017"/>
      <c r="AQ165" s="345">
        <f t="shared" ref="AQ165:AT165" si="148">AQ161+4</f>
        <v>164</v>
      </c>
      <c r="AR165" s="345">
        <f t="shared" si="148"/>
        <v>164</v>
      </c>
      <c r="AS165" s="345">
        <f t="shared" si="148"/>
        <v>164</v>
      </c>
      <c r="AT165" s="345">
        <f t="shared" si="148"/>
        <v>164</v>
      </c>
      <c r="AU165" s="345">
        <v>164</v>
      </c>
      <c r="AV165" s="1018"/>
      <c r="AW165" s="1018"/>
      <c r="AX165" s="1018"/>
      <c r="AY165" s="1018"/>
      <c r="AZ165" s="1018"/>
      <c r="BX165" s="452" t="s">
        <v>318</v>
      </c>
    </row>
    <row r="166" spans="1:76" hidden="1">
      <c r="A166" s="1209"/>
      <c r="B166" s="1210"/>
      <c r="C166" s="1210">
        <v>162</v>
      </c>
      <c r="D166" s="323">
        <f>D167</f>
        <v>0</v>
      </c>
      <c r="E166" s="323">
        <f>IF(E167=1,SUM($D$167:E167),0)</f>
        <v>0</v>
      </c>
      <c r="F166" s="323">
        <f>IF(F167=1,SUM($D$167:F167),0)</f>
        <v>0</v>
      </c>
      <c r="G166" s="323">
        <f>IF(G167=1,SUM($D$167:G167),0)</f>
        <v>0</v>
      </c>
      <c r="H166" s="324">
        <f>IF(H167=1,SUM($D$167:H167),0)</f>
        <v>0</v>
      </c>
      <c r="I166" s="324">
        <f>IF(I167=1,SUM($D$167:I167),0)</f>
        <v>0</v>
      </c>
      <c r="J166" s="324">
        <f>IF(J167=1,SUM($D$167:J167),0)</f>
        <v>0</v>
      </c>
      <c r="K166" s="324">
        <f>IF(K167=1,SUM($D$167:K167),0)</f>
        <v>0</v>
      </c>
      <c r="L166" s="325">
        <f>IF(L167=1,SUM($D$167:L167),0)</f>
        <v>0</v>
      </c>
      <c r="M166" s="325">
        <f>IF(M167=1,SUM($D$167:M167),0)</f>
        <v>0</v>
      </c>
      <c r="N166" s="325">
        <f>IF(N167=1,SUM($D$167:N167),0)</f>
        <v>0</v>
      </c>
      <c r="O166" s="325">
        <f>IF(O167=1,SUM($D$167:O167),0)</f>
        <v>0</v>
      </c>
      <c r="P166" s="326">
        <f>IF(P167=1,SUM($D$167:P167),0)</f>
        <v>0</v>
      </c>
      <c r="Q166" s="326">
        <f>IF(Q167=1,SUM($D$167:Q167),0)</f>
        <v>0</v>
      </c>
      <c r="R166" s="326">
        <f>IF(R167=1,SUM($D$167:R167),0)</f>
        <v>0</v>
      </c>
      <c r="S166" s="326">
        <f>IF(S167=1,SUM($D$167:S167),0)</f>
        <v>0</v>
      </c>
      <c r="T166" s="327">
        <f>IF(T167=1,SUM($D$167:T167),0)</f>
        <v>0</v>
      </c>
      <c r="U166" s="327">
        <f>IF(U167=1,SUM($D$167:U167),0)</f>
        <v>0</v>
      </c>
      <c r="V166" s="327">
        <f>IF(V167=1,SUM($D$167:V167),0)</f>
        <v>0</v>
      </c>
      <c r="W166" s="327">
        <f>IF(W167=1,SUM($D$167:W167),0)</f>
        <v>0</v>
      </c>
      <c r="X166" s="328">
        <f>IF(X167=1,SUM($D$167:X167),0)</f>
        <v>1</v>
      </c>
      <c r="Y166" s="328">
        <f>IF(Y167=1,SUM($D$167:Y167),0)</f>
        <v>0</v>
      </c>
      <c r="Z166" s="328">
        <f>IF(Z167=1,SUM($D$167:Z167),0)</f>
        <v>0</v>
      </c>
      <c r="AA166" s="328">
        <f>IF(AA167=1,SUM($D$167:AA167),0)</f>
        <v>0</v>
      </c>
      <c r="AB166" s="329">
        <f>IF(AB167=1,SUM($D$167:AB167),0)</f>
        <v>0</v>
      </c>
      <c r="AC166" s="329">
        <f>IF(AC167=1,SUM($D$167:AC167),0)</f>
        <v>0</v>
      </c>
      <c r="AD166" s="329">
        <f>IF(AD167=1,SUM($D$167:AD167),0)</f>
        <v>0</v>
      </c>
      <c r="AE166" s="329">
        <f>IF(AE167=1,SUM($D$167:AE167),0)</f>
        <v>0</v>
      </c>
      <c r="AF166" s="330">
        <f>IF(AF167=1,SUM($D$167:AF167),0)</f>
        <v>0</v>
      </c>
      <c r="AG166" s="330">
        <f>IF(AG167=1,SUM($D$167:AG167),0)</f>
        <v>0</v>
      </c>
      <c r="AH166" s="330">
        <f>IF(AH167=1,SUM($D$167:AH167),0)</f>
        <v>0</v>
      </c>
      <c r="AI166" s="330">
        <f>IF(AI167=1,SUM($D$167:AI167),0)</f>
        <v>0</v>
      </c>
      <c r="AJ166" s="331">
        <f>IF(AJ167=1,SUM($D$167:AJ167),0)</f>
        <v>2</v>
      </c>
      <c r="AK166" s="331">
        <f>IF(AK167=1,SUM($D$167:AK167),0)</f>
        <v>3</v>
      </c>
      <c r="AL166" s="331">
        <f>IF(AL167=1,SUM($D$167:AL167),0)</f>
        <v>0</v>
      </c>
      <c r="AM166" s="331">
        <f>IF(AM167=1,SUM($D$167:AM167),0)</f>
        <v>0</v>
      </c>
      <c r="AN166" s="1047"/>
      <c r="AO166" s="1209"/>
      <c r="AP166" s="1021"/>
      <c r="AQ166" s="333">
        <f t="array" ref="AQ166">IF(MIN(IF(Affectation_S1!$A$5:$AM$216=B168&amp;"1",COLUMN(Affectation_S1!$A$5:$AM$216)))&lt;&gt;0,MIN(IF(Affectation_S1!$A$5:$AM$216=B168&amp;"1",COLUMN(Affectation_S1!$A$5:$AM$216))),"")</f>
        <v>24</v>
      </c>
      <c r="AR166" s="333">
        <f t="array" ref="AR166">IF(MIN(IF(Affectation_S1!$A$5:$AM$216=B168&amp;"2",COLUMN(Affectation_S1!$A$5:$AM$216)))&lt;&gt;0,MIN(IF(Affectation_S1!$A$5:$AM$216=B168&amp;"2",COLUMN(Affectation_S1!$A$5:$AM$216))),"")</f>
        <v>36</v>
      </c>
      <c r="AS166" s="333">
        <f t="array" ref="AS166">IF(MIN(IF(Affectation_S1!$A$5:$AM$216=B168&amp;"3",COLUMN(Affectation_S1!$A$5:$AM$216)))&lt;&gt;0,MIN(IF(Affectation_S1!$A$5:$AM$216=B168&amp;"3",COLUMN(Affectation_S1!$A$5:$AM$216))),"")</f>
        <v>37</v>
      </c>
      <c r="AT166" s="333" t="str">
        <f t="array" ref="AT166">IF(MIN(IF(Affectation_S1!$A$5:$AM$216=B168&amp;"4",COLUMN(Affectation_S1!$A$5:$AM$216)))&lt;&gt;0,MIN(IF(Affectation_S1!$A$5:$AM$216=B168&amp;"4",COLUMN(Affectation_S1!$A$5:$AM$216))),"")</f>
        <v/>
      </c>
      <c r="AU166" s="333" t="str">
        <f t="array" ref="AU166">IF(MIN(IF(Affectation_S1!$A$5:$AM$216=C168&amp;"5",COLUMN(Affectation_S1!$A$5:$AM$216)))&lt;&gt;0,MIN(IF(Affectation_S1!$A$5:$AM$216=C168&amp;"5",COLUMN(Affectation_S1!$A$5:$AM$216))),"")</f>
        <v/>
      </c>
      <c r="AV166" s="1018"/>
      <c r="AW166" s="1018"/>
      <c r="AX166" s="1018"/>
      <c r="AY166" s="1018"/>
      <c r="AZ166" s="1018"/>
      <c r="BX166" s="452" t="s">
        <v>318</v>
      </c>
    </row>
    <row r="167" spans="1:76" hidden="1">
      <c r="A167" s="1209"/>
      <c r="B167" s="1210"/>
      <c r="C167" s="1210">
        <v>163</v>
      </c>
      <c r="D167" s="323">
        <f>IF(D168&lt;&gt;"",1,0)</f>
        <v>0</v>
      </c>
      <c r="E167" s="323">
        <f>IF(E168&lt;&gt;"",1,0)</f>
        <v>0</v>
      </c>
      <c r="F167" s="323">
        <f t="shared" ref="F167:AM167" si="149">IF(F168&lt;&gt;"",1,0)</f>
        <v>0</v>
      </c>
      <c r="G167" s="323">
        <f t="shared" si="149"/>
        <v>0</v>
      </c>
      <c r="H167" s="324">
        <f t="shared" si="149"/>
        <v>0</v>
      </c>
      <c r="I167" s="324">
        <f t="shared" si="149"/>
        <v>0</v>
      </c>
      <c r="J167" s="324">
        <f t="shared" si="149"/>
        <v>0</v>
      </c>
      <c r="K167" s="324">
        <f t="shared" si="149"/>
        <v>0</v>
      </c>
      <c r="L167" s="325">
        <f t="shared" si="149"/>
        <v>0</v>
      </c>
      <c r="M167" s="325">
        <f t="shared" si="149"/>
        <v>0</v>
      </c>
      <c r="N167" s="325">
        <f t="shared" si="149"/>
        <v>0</v>
      </c>
      <c r="O167" s="325">
        <f t="shared" si="149"/>
        <v>0</v>
      </c>
      <c r="P167" s="326">
        <f t="shared" si="149"/>
        <v>0</v>
      </c>
      <c r="Q167" s="326">
        <f t="shared" si="149"/>
        <v>0</v>
      </c>
      <c r="R167" s="326">
        <f t="shared" si="149"/>
        <v>0</v>
      </c>
      <c r="S167" s="326">
        <f t="shared" si="149"/>
        <v>0</v>
      </c>
      <c r="T167" s="327">
        <f t="shared" si="149"/>
        <v>0</v>
      </c>
      <c r="U167" s="327">
        <f t="shared" si="149"/>
        <v>0</v>
      </c>
      <c r="V167" s="327">
        <f t="shared" si="149"/>
        <v>0</v>
      </c>
      <c r="W167" s="327">
        <f t="shared" si="149"/>
        <v>0</v>
      </c>
      <c r="X167" s="328">
        <f t="shared" si="149"/>
        <v>1</v>
      </c>
      <c r="Y167" s="328">
        <f t="shared" si="149"/>
        <v>0</v>
      </c>
      <c r="Z167" s="328">
        <f t="shared" si="149"/>
        <v>0</v>
      </c>
      <c r="AA167" s="328">
        <f t="shared" si="149"/>
        <v>0</v>
      </c>
      <c r="AB167" s="329">
        <f t="shared" si="149"/>
        <v>0</v>
      </c>
      <c r="AC167" s="329">
        <f t="shared" si="149"/>
        <v>0</v>
      </c>
      <c r="AD167" s="329">
        <f t="shared" si="149"/>
        <v>0</v>
      </c>
      <c r="AE167" s="329">
        <f t="shared" si="149"/>
        <v>0</v>
      </c>
      <c r="AF167" s="330">
        <f t="shared" si="149"/>
        <v>0</v>
      </c>
      <c r="AG167" s="330">
        <f t="shared" si="149"/>
        <v>0</v>
      </c>
      <c r="AH167" s="330">
        <f t="shared" si="149"/>
        <v>0</v>
      </c>
      <c r="AI167" s="330">
        <f t="shared" si="149"/>
        <v>0</v>
      </c>
      <c r="AJ167" s="331">
        <f t="shared" si="149"/>
        <v>1</v>
      </c>
      <c r="AK167" s="331">
        <f t="shared" si="149"/>
        <v>1</v>
      </c>
      <c r="AL167" s="331">
        <f t="shared" si="149"/>
        <v>0</v>
      </c>
      <c r="AM167" s="331">
        <f t="shared" si="149"/>
        <v>0</v>
      </c>
      <c r="AN167" s="1047"/>
      <c r="AO167" s="1209"/>
      <c r="AP167" s="1021"/>
      <c r="AQ167" s="333"/>
      <c r="AR167" s="333"/>
      <c r="AS167" s="333"/>
      <c r="AT167" s="1022"/>
      <c r="AU167" s="1022"/>
      <c r="AV167" s="1018"/>
      <c r="AW167" s="1018"/>
      <c r="AX167" s="1018"/>
      <c r="AY167" s="1018"/>
      <c r="AZ167" s="1018"/>
      <c r="BX167" s="452" t="s">
        <v>318</v>
      </c>
    </row>
    <row r="168" spans="1:76" ht="16.5" thickBot="1">
      <c r="A168" s="1211" t="s">
        <v>39</v>
      </c>
      <c r="B168" s="374" t="str">
        <f t="shared" ref="B168" si="150">C168&amp;"A"</f>
        <v>164A</v>
      </c>
      <c r="C168" s="374">
        <v>164</v>
      </c>
      <c r="D168" s="1024"/>
      <c r="E168" s="1024"/>
      <c r="F168" s="1024"/>
      <c r="G168" s="1024"/>
      <c r="H168" s="1025"/>
      <c r="I168" s="1025"/>
      <c r="J168" s="1025"/>
      <c r="K168" s="1025"/>
      <c r="L168" s="1026"/>
      <c r="M168" s="1026"/>
      <c r="N168" s="1026"/>
      <c r="O168" s="1026"/>
      <c r="P168" s="1027"/>
      <c r="Q168" s="1027"/>
      <c r="R168" s="1027"/>
      <c r="S168" s="1027"/>
      <c r="T168" s="1028"/>
      <c r="U168" s="1028"/>
      <c r="V168" s="1028"/>
      <c r="W168" s="1028"/>
      <c r="X168" s="1029" t="s">
        <v>284</v>
      </c>
      <c r="Y168" s="1029"/>
      <c r="Z168" s="1029"/>
      <c r="AA168" s="1029"/>
      <c r="AB168" s="1030"/>
      <c r="AC168" s="1030"/>
      <c r="AD168" s="1030"/>
      <c r="AE168" s="1030"/>
      <c r="AF168" s="1031"/>
      <c r="AG168" s="1031"/>
      <c r="AH168" s="1031"/>
      <c r="AI168" s="1031"/>
      <c r="AJ168" s="1032" t="s">
        <v>301</v>
      </c>
      <c r="AK168" s="1032" t="s">
        <v>303</v>
      </c>
      <c r="AL168" s="1032"/>
      <c r="AM168" s="1032"/>
      <c r="AN168" s="1047"/>
      <c r="AO168" s="1211" t="s">
        <v>39</v>
      </c>
      <c r="AP168" s="1033" t="s">
        <v>188</v>
      </c>
      <c r="AQ168" s="335" t="str">
        <f>IFERROR(INDEX(Tableau_Affectation_S1,AQ165,AQ166),"")</f>
        <v>Machines thermiques</v>
      </c>
      <c r="AR168" s="335" t="str">
        <f>IFERROR(INDEX(Tableau_Affectation_S1,AR165,AR166),"")</f>
        <v>Echangeurs de chaleur</v>
      </c>
      <c r="AS168" s="335" t="str">
        <f>IFERROR(INDEX(Tableau_Affectation_S1,AS165,AS166),"")</f>
        <v>TP Echangeurs de chaleur</v>
      </c>
      <c r="AT168" s="336" t="str">
        <f>IFERROR(INDEX(Tableau_Affectation_S1,AT165,AT166),"")</f>
        <v/>
      </c>
      <c r="AU168" s="336" t="str">
        <f>IFERROR(INDEX(Tableau_Affectation_S1,AU165,AU166),"")</f>
        <v/>
      </c>
      <c r="AV168" s="1034" t="s">
        <v>189</v>
      </c>
      <c r="AW168" s="337" t="str">
        <f>Affectation_S2!AQ168</f>
        <v>P.Choix 1.1E:</v>
      </c>
      <c r="AX168" s="337" t="str">
        <f>Affectation_S2!AR168</f>
        <v>Combustion</v>
      </c>
      <c r="AY168" s="337" t="str">
        <f>Affectation_S2!AS168</f>
        <v>Le Séchage thermique</v>
      </c>
      <c r="AZ168" s="337" t="str">
        <f>Affectation_S2!AT168</f>
        <v/>
      </c>
      <c r="BX168" s="452" t="s">
        <v>318</v>
      </c>
    </row>
    <row r="169" spans="1:76" hidden="1">
      <c r="A169" s="1212"/>
      <c r="B169" s="1213"/>
      <c r="C169" s="1213">
        <v>165</v>
      </c>
      <c r="D169" s="313" t="str">
        <f>$B$172&amp;D170</f>
        <v>168A0</v>
      </c>
      <c r="E169" s="313" t="str">
        <f>$B$172&amp;E170</f>
        <v>168A0</v>
      </c>
      <c r="F169" s="313" t="str">
        <f t="shared" ref="F169:AM169" si="151">$B$172&amp;F170</f>
        <v>168A0</v>
      </c>
      <c r="G169" s="313" t="str">
        <f t="shared" si="151"/>
        <v>168A0</v>
      </c>
      <c r="H169" s="314" t="str">
        <f t="shared" si="151"/>
        <v>168A1</v>
      </c>
      <c r="I169" s="314" t="str">
        <f t="shared" si="151"/>
        <v>168A0</v>
      </c>
      <c r="J169" s="314" t="str">
        <f t="shared" si="151"/>
        <v>168A0</v>
      </c>
      <c r="K169" s="314" t="str">
        <f t="shared" si="151"/>
        <v>168A0</v>
      </c>
      <c r="L169" s="315" t="str">
        <f t="shared" si="151"/>
        <v>168A2</v>
      </c>
      <c r="M169" s="315" t="str">
        <f t="shared" si="151"/>
        <v>168A0</v>
      </c>
      <c r="N169" s="315" t="str">
        <f t="shared" si="151"/>
        <v>168A0</v>
      </c>
      <c r="O169" s="315" t="str">
        <f t="shared" si="151"/>
        <v>168A0</v>
      </c>
      <c r="P169" s="316" t="str">
        <f t="shared" si="151"/>
        <v>168A0</v>
      </c>
      <c r="Q169" s="316" t="str">
        <f t="shared" si="151"/>
        <v>168A0</v>
      </c>
      <c r="R169" s="316" t="str">
        <f t="shared" si="151"/>
        <v>168A0</v>
      </c>
      <c r="S169" s="316" t="str">
        <f t="shared" si="151"/>
        <v>168A0</v>
      </c>
      <c r="T169" s="317" t="str">
        <f t="shared" si="151"/>
        <v>168A0</v>
      </c>
      <c r="U169" s="317" t="str">
        <f t="shared" si="151"/>
        <v>168A0</v>
      </c>
      <c r="V169" s="317" t="str">
        <f t="shared" si="151"/>
        <v>168A0</v>
      </c>
      <c r="W169" s="317" t="str">
        <f t="shared" si="151"/>
        <v>168A0</v>
      </c>
      <c r="X169" s="318" t="str">
        <f t="shared" si="151"/>
        <v>168A0</v>
      </c>
      <c r="Y169" s="318" t="str">
        <f t="shared" si="151"/>
        <v>168A0</v>
      </c>
      <c r="Z169" s="318" t="str">
        <f t="shared" si="151"/>
        <v>168A0</v>
      </c>
      <c r="AA169" s="318" t="str">
        <f t="shared" si="151"/>
        <v>168A0</v>
      </c>
      <c r="AB169" s="319" t="str">
        <f t="shared" si="151"/>
        <v>168A3</v>
      </c>
      <c r="AC169" s="319" t="str">
        <f t="shared" si="151"/>
        <v>168A0</v>
      </c>
      <c r="AD169" s="319" t="str">
        <f t="shared" si="151"/>
        <v>168A0</v>
      </c>
      <c r="AE169" s="319" t="str">
        <f t="shared" si="151"/>
        <v>168A0</v>
      </c>
      <c r="AF169" s="320" t="str">
        <f t="shared" si="151"/>
        <v>168A4</v>
      </c>
      <c r="AG169" s="320" t="str">
        <f t="shared" si="151"/>
        <v>168A5</v>
      </c>
      <c r="AH169" s="320" t="str">
        <f t="shared" si="151"/>
        <v>168A0</v>
      </c>
      <c r="AI169" s="320" t="str">
        <f t="shared" si="151"/>
        <v>168A0</v>
      </c>
      <c r="AJ169" s="321" t="str">
        <f t="shared" si="151"/>
        <v>168A6</v>
      </c>
      <c r="AK169" s="321" t="str">
        <f t="shared" si="151"/>
        <v>168A7</v>
      </c>
      <c r="AL169" s="321" t="str">
        <f t="shared" si="151"/>
        <v>168A0</v>
      </c>
      <c r="AM169" s="321" t="str">
        <f t="shared" si="151"/>
        <v>168A0</v>
      </c>
      <c r="AN169" s="1047"/>
      <c r="AO169" s="1212"/>
      <c r="AP169" s="1017"/>
      <c r="AQ169" s="345">
        <f t="shared" ref="AQ169:AT169" si="152">AQ165+4</f>
        <v>168</v>
      </c>
      <c r="AR169" s="345">
        <f t="shared" si="152"/>
        <v>168</v>
      </c>
      <c r="AS169" s="345">
        <f t="shared" si="152"/>
        <v>168</v>
      </c>
      <c r="AT169" s="345">
        <f t="shared" si="152"/>
        <v>168</v>
      </c>
      <c r="AU169" s="333">
        <v>168</v>
      </c>
      <c r="AV169" s="1018"/>
      <c r="AW169" s="1018"/>
      <c r="AX169" s="1018"/>
      <c r="AY169" s="1018"/>
      <c r="AZ169" s="1018"/>
      <c r="BX169" s="452" t="s">
        <v>318</v>
      </c>
    </row>
    <row r="170" spans="1:76" hidden="1">
      <c r="A170" s="1214"/>
      <c r="B170" s="1215"/>
      <c r="C170" s="1215">
        <v>166</v>
      </c>
      <c r="D170" s="323">
        <f>D171</f>
        <v>0</v>
      </c>
      <c r="E170" s="323">
        <f>IF(E171=1,SUM($D$171:E171),0)</f>
        <v>0</v>
      </c>
      <c r="F170" s="323">
        <f>IF(F171=1,SUM($D$171:F171),0)</f>
        <v>0</v>
      </c>
      <c r="G170" s="323">
        <f>IF(G171=1,SUM($D$171:G171),0)</f>
        <v>0</v>
      </c>
      <c r="H170" s="324">
        <f>IF(H171=1,SUM($D$171:H171),0)</f>
        <v>1</v>
      </c>
      <c r="I170" s="324">
        <f>IF(I171=1,SUM($D$171:I171),0)</f>
        <v>0</v>
      </c>
      <c r="J170" s="324">
        <f>IF(J171=1,SUM($D$171:J171),0)</f>
        <v>0</v>
      </c>
      <c r="K170" s="324">
        <f>IF(K171=1,SUM($D$171:K171),0)</f>
        <v>0</v>
      </c>
      <c r="L170" s="325">
        <f>IF(L171=1,SUM($D$171:L171),0)</f>
        <v>2</v>
      </c>
      <c r="M170" s="325">
        <f>IF(M171=1,SUM($D$171:M171),0)</f>
        <v>0</v>
      </c>
      <c r="N170" s="325">
        <f>IF(N171=1,SUM($D$171:N171),0)</f>
        <v>0</v>
      </c>
      <c r="O170" s="325">
        <f>IF(O171=1,SUM($D$171:O171),0)</f>
        <v>0</v>
      </c>
      <c r="P170" s="326">
        <f>IF(P171=1,SUM($D$171:P171),0)</f>
        <v>0</v>
      </c>
      <c r="Q170" s="326">
        <f>IF(Q171=1,SUM($D$171:Q171),0)</f>
        <v>0</v>
      </c>
      <c r="R170" s="326">
        <f>IF(R171=1,SUM($D$171:R171),0)</f>
        <v>0</v>
      </c>
      <c r="S170" s="326">
        <f>IF(S171=1,SUM($D$171:S171),0)</f>
        <v>0</v>
      </c>
      <c r="T170" s="327">
        <f>IF(T171=1,SUM($D$171:T171),0)</f>
        <v>0</v>
      </c>
      <c r="U170" s="327">
        <f>IF(U171=1,SUM($D$171:U171),0)</f>
        <v>0</v>
      </c>
      <c r="V170" s="327">
        <f>IF(V171=1,SUM($D$171:V171),0)</f>
        <v>0</v>
      </c>
      <c r="W170" s="327">
        <f>IF(W171=1,SUM($D$171:W171),0)</f>
        <v>0</v>
      </c>
      <c r="X170" s="328">
        <f>IF(X171=1,SUM($D$171:X171),0)</f>
        <v>0</v>
      </c>
      <c r="Y170" s="328">
        <f>IF(Y171=1,SUM($D$171:Y171),0)</f>
        <v>0</v>
      </c>
      <c r="Z170" s="328">
        <f>IF(Z171=1,SUM($D$171:Z171),0)</f>
        <v>0</v>
      </c>
      <c r="AA170" s="328">
        <f>IF(AA171=1,SUM($D$171:AA171),0)</f>
        <v>0</v>
      </c>
      <c r="AB170" s="329">
        <f>IF(AB171=1,SUM($D$171:AB171),0)</f>
        <v>3</v>
      </c>
      <c r="AC170" s="329">
        <f>IF(AC171=1,SUM($D$171:AC171),0)</f>
        <v>0</v>
      </c>
      <c r="AD170" s="329">
        <f>IF(AD171=1,SUM($D$171:AD171),0)</f>
        <v>0</v>
      </c>
      <c r="AE170" s="329">
        <f>IF(AE171=1,SUM($D$171:AE171),0)</f>
        <v>0</v>
      </c>
      <c r="AF170" s="330">
        <f>IF(AF171=1,SUM($D$171:AF171),0)</f>
        <v>4</v>
      </c>
      <c r="AG170" s="330">
        <f>IF(AG171=1,SUM($D$171:AG171),0)</f>
        <v>5</v>
      </c>
      <c r="AH170" s="330">
        <f>IF(AH171=1,SUM($D$171:AH171),0)</f>
        <v>0</v>
      </c>
      <c r="AI170" s="330">
        <f>IF(AI171=1,SUM($D$171:AI171),0)</f>
        <v>0</v>
      </c>
      <c r="AJ170" s="331">
        <f>IF(AJ171=1,SUM($D$171:AJ171),0)</f>
        <v>6</v>
      </c>
      <c r="AK170" s="331">
        <f>IF(AK171=1,SUM($D$171:AK171),0)</f>
        <v>7</v>
      </c>
      <c r="AL170" s="331">
        <f>IF(AL171=1,SUM($D$171:AL171),0)</f>
        <v>0</v>
      </c>
      <c r="AM170" s="331">
        <f>IF(AM171=1,SUM($D$171:AM171),0)</f>
        <v>0</v>
      </c>
      <c r="AN170" s="1047"/>
      <c r="AO170" s="1214"/>
      <c r="AP170" s="1021"/>
      <c r="AQ170" s="333">
        <f t="array" ref="AQ170">IF(MIN(IF(Affectation_S1!$A$5:$AM$216=B172&amp;"1",COLUMN(Affectation_S1!$A$5:$AM$216)))&lt;&gt;0,MIN(IF(Affectation_S1!$A$5:$AM$216=B172&amp;"1",COLUMN(Affectation_S1!$A$5:$AM$216))),"")</f>
        <v>8</v>
      </c>
      <c r="AR170" s="333">
        <f t="array" ref="AR170">IF(MIN(IF(Affectation_S1!$A$5:$AM$216=B172&amp;"2",COLUMN(Affectation_S1!$A$5:$AM$216)))&lt;&gt;0,MIN(IF(Affectation_S1!$A$5:$AM$216=B172&amp;"2",COLUMN(Affectation_S1!$A$5:$AM$216))),"")</f>
        <v>12</v>
      </c>
      <c r="AS170" s="333">
        <f t="array" ref="AS170">IF(MIN(IF(Affectation_S1!$A$5:$AM$216=B172&amp;"3",COLUMN(Affectation_S1!$A$5:$AM$216)))&lt;&gt;0,MIN(IF(Affectation_S1!$A$5:$AM$216=B172&amp;"3",COLUMN(Affectation_S1!$A$5:$AM$216))),"")</f>
        <v>28</v>
      </c>
      <c r="AT170" s="333">
        <f t="array" ref="AT170">IF(MIN(IF(Affectation_S1!$A$5:$AM$216=B172&amp;"4",COLUMN(Affectation_S1!$A$5:$AM$216)))&lt;&gt;0,MIN(IF(Affectation_S1!$A$5:$AM$216=B172&amp;"4",COLUMN(Affectation_S1!$A$5:$AM$216))),"")</f>
        <v>32</v>
      </c>
      <c r="AU170" s="333">
        <f t="array" ref="AU170">IF(MIN(IF(Affectation_S1!$A$5:$AM$216=B172&amp;"5",COLUMN(Affectation_S1!$A$5:$AM$216)))&lt;&gt;0,MIN(IF(Affectation_S1!$A$5:$AM$216=B172&amp;"5",COLUMN(Affectation_S1!$A$5:$AM$216))),"")</f>
        <v>33</v>
      </c>
      <c r="AV170" s="1018"/>
      <c r="AW170" s="1018"/>
      <c r="AX170" s="1018"/>
      <c r="AY170" s="1018"/>
      <c r="AZ170" s="1018"/>
      <c r="BX170" s="452" t="s">
        <v>318</v>
      </c>
    </row>
    <row r="171" spans="1:76" hidden="1">
      <c r="A171" s="1214"/>
      <c r="B171" s="1215"/>
      <c r="C171" s="1215">
        <v>167</v>
      </c>
      <c r="D171" s="323">
        <f>IF(D172&lt;&gt;"",1,0)</f>
        <v>0</v>
      </c>
      <c r="E171" s="323">
        <f>IF(E172&lt;&gt;"",1,0)</f>
        <v>0</v>
      </c>
      <c r="F171" s="323">
        <f t="shared" ref="F171:AM171" si="153">IF(F172&lt;&gt;"",1,0)</f>
        <v>0</v>
      </c>
      <c r="G171" s="323">
        <f t="shared" si="153"/>
        <v>0</v>
      </c>
      <c r="H171" s="324">
        <f t="shared" si="153"/>
        <v>1</v>
      </c>
      <c r="I171" s="324">
        <f t="shared" si="153"/>
        <v>0</v>
      </c>
      <c r="J171" s="324">
        <f t="shared" si="153"/>
        <v>0</v>
      </c>
      <c r="K171" s="324">
        <f t="shared" si="153"/>
        <v>0</v>
      </c>
      <c r="L171" s="325">
        <f t="shared" si="153"/>
        <v>1</v>
      </c>
      <c r="M171" s="325">
        <f t="shared" si="153"/>
        <v>0</v>
      </c>
      <c r="N171" s="325">
        <f t="shared" si="153"/>
        <v>0</v>
      </c>
      <c r="O171" s="325">
        <f t="shared" si="153"/>
        <v>0</v>
      </c>
      <c r="P171" s="326">
        <f t="shared" si="153"/>
        <v>0</v>
      </c>
      <c r="Q171" s="326">
        <f t="shared" si="153"/>
        <v>0</v>
      </c>
      <c r="R171" s="326">
        <f t="shared" si="153"/>
        <v>0</v>
      </c>
      <c r="S171" s="326">
        <f t="shared" si="153"/>
        <v>0</v>
      </c>
      <c r="T171" s="327">
        <f t="shared" si="153"/>
        <v>0</v>
      </c>
      <c r="U171" s="327">
        <f t="shared" si="153"/>
        <v>0</v>
      </c>
      <c r="V171" s="327">
        <f t="shared" si="153"/>
        <v>0</v>
      </c>
      <c r="W171" s="327">
        <f t="shared" si="153"/>
        <v>0</v>
      </c>
      <c r="X171" s="328">
        <f t="shared" si="153"/>
        <v>0</v>
      </c>
      <c r="Y171" s="328">
        <f t="shared" si="153"/>
        <v>0</v>
      </c>
      <c r="Z171" s="328">
        <f t="shared" si="153"/>
        <v>0</v>
      </c>
      <c r="AA171" s="328">
        <f t="shared" si="153"/>
        <v>0</v>
      </c>
      <c r="AB171" s="329">
        <f t="shared" si="153"/>
        <v>1</v>
      </c>
      <c r="AC171" s="329">
        <f t="shared" si="153"/>
        <v>0</v>
      </c>
      <c r="AD171" s="329">
        <f t="shared" si="153"/>
        <v>0</v>
      </c>
      <c r="AE171" s="329">
        <f t="shared" si="153"/>
        <v>0</v>
      </c>
      <c r="AF171" s="330">
        <f t="shared" si="153"/>
        <v>1</v>
      </c>
      <c r="AG171" s="330">
        <f t="shared" si="153"/>
        <v>1</v>
      </c>
      <c r="AH171" s="330">
        <f t="shared" si="153"/>
        <v>0</v>
      </c>
      <c r="AI171" s="330">
        <f t="shared" si="153"/>
        <v>0</v>
      </c>
      <c r="AJ171" s="331">
        <f t="shared" si="153"/>
        <v>1</v>
      </c>
      <c r="AK171" s="331">
        <f t="shared" si="153"/>
        <v>1</v>
      </c>
      <c r="AL171" s="331">
        <f t="shared" si="153"/>
        <v>0</v>
      </c>
      <c r="AM171" s="331">
        <f t="shared" si="153"/>
        <v>0</v>
      </c>
      <c r="AN171" s="1047"/>
      <c r="AO171" s="1214"/>
      <c r="AP171" s="1021"/>
      <c r="AQ171" s="333"/>
      <c r="AR171" s="333"/>
      <c r="AS171" s="333"/>
      <c r="AT171" s="1022"/>
      <c r="AU171" s="333"/>
      <c r="AV171" s="1018"/>
      <c r="AW171" s="1018"/>
      <c r="AX171" s="1018"/>
      <c r="AY171" s="1018"/>
      <c r="AZ171" s="1018"/>
      <c r="BX171" s="452" t="s">
        <v>318</v>
      </c>
    </row>
    <row r="172" spans="1:76" ht="16.5" thickBot="1">
      <c r="A172" s="1216" t="s">
        <v>36</v>
      </c>
      <c r="B172" s="375" t="str">
        <f t="shared" ref="B172" si="154">C172&amp;"A"</f>
        <v>168A</v>
      </c>
      <c r="C172" s="375">
        <v>168</v>
      </c>
      <c r="D172" s="1024"/>
      <c r="E172" s="1024"/>
      <c r="F172" s="1024"/>
      <c r="G172" s="1024"/>
      <c r="H172" s="1025" t="s">
        <v>236</v>
      </c>
      <c r="I172" s="1025"/>
      <c r="J172" s="1025"/>
      <c r="K172" s="1025"/>
      <c r="L172" s="1026" t="s">
        <v>353</v>
      </c>
      <c r="M172" s="1026"/>
      <c r="N172" s="1026"/>
      <c r="O172" s="1026"/>
      <c r="P172" s="1027"/>
      <c r="Q172" s="1027"/>
      <c r="R172" s="1027"/>
      <c r="S172" s="1027"/>
      <c r="T172" s="1028"/>
      <c r="U172" s="1028"/>
      <c r="V172" s="1028"/>
      <c r="W172" s="1028"/>
      <c r="X172" s="1029"/>
      <c r="Y172" s="1029"/>
      <c r="Z172" s="1029"/>
      <c r="AA172" s="1029"/>
      <c r="AB172" s="1030" t="s">
        <v>310</v>
      </c>
      <c r="AC172" s="1030"/>
      <c r="AD172" s="1030"/>
      <c r="AE172" s="1030"/>
      <c r="AF172" s="1031" t="s">
        <v>331</v>
      </c>
      <c r="AG172" s="1031" t="s">
        <v>338</v>
      </c>
      <c r="AH172" s="1031"/>
      <c r="AI172" s="1031"/>
      <c r="AJ172" s="1032" t="s">
        <v>332</v>
      </c>
      <c r="AK172" s="1032" t="s">
        <v>333</v>
      </c>
      <c r="AL172" s="1032"/>
      <c r="AM172" s="1032"/>
      <c r="AN172" s="1047"/>
      <c r="AO172" s="1216" t="s">
        <v>36</v>
      </c>
      <c r="AP172" s="1033" t="s">
        <v>188</v>
      </c>
      <c r="AQ172" s="335" t="str">
        <f>IFERROR(INDEX(Tableau_Affectation_S1,AQ169,AQ170),"")</f>
        <v>Envir. et dév. durable</v>
      </c>
      <c r="AR172" s="335" t="str">
        <f>IFERROR(INDEX(Tableau_Affectation_S1,AR169,AR170),"")</f>
        <v>Envir. et dév. Durable.</v>
      </c>
      <c r="AS172" s="335" t="str">
        <f>IFERROR(INDEX(Tableau_Affectation_S1,AS169,AS170),"")</f>
        <v>Gestion des entreprises</v>
      </c>
      <c r="AT172" s="336" t="str">
        <f>IFERROR(INDEX(Tableau_Affectation_S1,AT169,AT170),"")</f>
        <v>P.Choix 1.2C:</v>
      </c>
      <c r="AU172" s="336" t="str">
        <f>IFERROR(INDEX(Tableau_Affectation_S1,AU169,AU170),"")</f>
        <v>P.Choix 2.2C:</v>
      </c>
      <c r="AV172" s="1034" t="s">
        <v>189</v>
      </c>
      <c r="AW172" s="337" t="str">
        <f>Affectation_S2!AQ172</f>
        <v>Projet prof. et gestion d'entreprise</v>
      </c>
      <c r="AX172" s="337" t="str">
        <f>Affectation_S2!AR172</f>
        <v>Projet Professionnel et Pédagogique.</v>
      </c>
      <c r="AY172" s="337" t="str">
        <f>Affectation_S2!AS172</f>
        <v>Energies renouvelables</v>
      </c>
      <c r="AZ172" s="337" t="str">
        <f>Affectation_S2!AT172</f>
        <v>Projet Professionnel &amp; Pédagogique</v>
      </c>
      <c r="BX172" s="452" t="s">
        <v>318</v>
      </c>
    </row>
    <row r="173" spans="1:76" hidden="1">
      <c r="A173" s="1097"/>
      <c r="B173" s="1098"/>
      <c r="C173" s="1098">
        <v>169</v>
      </c>
      <c r="D173" s="313" t="str">
        <f>$B$176&amp;D174</f>
        <v>172A0</v>
      </c>
      <c r="E173" s="313" t="str">
        <f>$B$176&amp;E174</f>
        <v>172A0</v>
      </c>
      <c r="F173" s="313" t="str">
        <f t="shared" ref="F173:AM173" si="155">$B$176&amp;F174</f>
        <v>172A0</v>
      </c>
      <c r="G173" s="313" t="str">
        <f t="shared" si="155"/>
        <v>172A0</v>
      </c>
      <c r="H173" s="314" t="str">
        <f t="shared" si="155"/>
        <v>172A0</v>
      </c>
      <c r="I173" s="314" t="str">
        <f t="shared" si="155"/>
        <v>172A0</v>
      </c>
      <c r="J173" s="314" t="str">
        <f t="shared" si="155"/>
        <v>172A0</v>
      </c>
      <c r="K173" s="314" t="str">
        <f t="shared" si="155"/>
        <v>172A0</v>
      </c>
      <c r="L173" s="315" t="str">
        <f t="shared" si="155"/>
        <v>172A0</v>
      </c>
      <c r="M173" s="315" t="str">
        <f t="shared" si="155"/>
        <v>172A0</v>
      </c>
      <c r="N173" s="315" t="str">
        <f t="shared" si="155"/>
        <v>172A0</v>
      </c>
      <c r="O173" s="315" t="str">
        <f t="shared" si="155"/>
        <v>172A0</v>
      </c>
      <c r="P173" s="316" t="str">
        <f t="shared" si="155"/>
        <v>172A0</v>
      </c>
      <c r="Q173" s="316" t="str">
        <f t="shared" si="155"/>
        <v>172A0</v>
      </c>
      <c r="R173" s="316" t="str">
        <f t="shared" si="155"/>
        <v>172A0</v>
      </c>
      <c r="S173" s="316" t="str">
        <f t="shared" si="155"/>
        <v>172A0</v>
      </c>
      <c r="T173" s="317" t="str">
        <f t="shared" si="155"/>
        <v>172A1</v>
      </c>
      <c r="U173" s="317" t="str">
        <f t="shared" si="155"/>
        <v>172A0</v>
      </c>
      <c r="V173" s="317" t="str">
        <f t="shared" si="155"/>
        <v>172A0</v>
      </c>
      <c r="W173" s="317" t="str">
        <f t="shared" si="155"/>
        <v>172A0</v>
      </c>
      <c r="X173" s="318" t="str">
        <f t="shared" si="155"/>
        <v>172A0</v>
      </c>
      <c r="Y173" s="318" t="str">
        <f t="shared" si="155"/>
        <v>172A0</v>
      </c>
      <c r="Z173" s="318" t="str">
        <f t="shared" si="155"/>
        <v>172A0</v>
      </c>
      <c r="AA173" s="318" t="str">
        <f t="shared" si="155"/>
        <v>172A0</v>
      </c>
      <c r="AB173" s="319" t="str">
        <f t="shared" si="155"/>
        <v>172A0</v>
      </c>
      <c r="AC173" s="319" t="str">
        <f t="shared" si="155"/>
        <v>172A0</v>
      </c>
      <c r="AD173" s="319" t="str">
        <f t="shared" si="155"/>
        <v>172A0</v>
      </c>
      <c r="AE173" s="319" t="str">
        <f t="shared" si="155"/>
        <v>172A0</v>
      </c>
      <c r="AF173" s="320" t="str">
        <f t="shared" si="155"/>
        <v>172A0</v>
      </c>
      <c r="AG173" s="320" t="str">
        <f t="shared" si="155"/>
        <v>172A0</v>
      </c>
      <c r="AH173" s="320" t="str">
        <f t="shared" si="155"/>
        <v>172A0</v>
      </c>
      <c r="AI173" s="320" t="str">
        <f t="shared" si="155"/>
        <v>172A0</v>
      </c>
      <c r="AJ173" s="321" t="str">
        <f t="shared" si="155"/>
        <v>172A2</v>
      </c>
      <c r="AK173" s="321" t="str">
        <f t="shared" si="155"/>
        <v>172A0</v>
      </c>
      <c r="AL173" s="321" t="str">
        <f t="shared" si="155"/>
        <v>172A0</v>
      </c>
      <c r="AM173" s="321" t="str">
        <f t="shared" si="155"/>
        <v>172A0</v>
      </c>
      <c r="AN173" s="1047"/>
      <c r="AO173" s="1097"/>
      <c r="AP173" s="1017"/>
      <c r="AQ173" s="345">
        <f t="shared" ref="AQ173:AT173" si="156">AQ169+4</f>
        <v>172</v>
      </c>
      <c r="AR173" s="345">
        <f t="shared" si="156"/>
        <v>172</v>
      </c>
      <c r="AS173" s="345">
        <f t="shared" si="156"/>
        <v>172</v>
      </c>
      <c r="AT173" s="345">
        <f t="shared" si="156"/>
        <v>172</v>
      </c>
      <c r="AU173" s="345">
        <v>172</v>
      </c>
      <c r="AV173" s="1018"/>
      <c r="AW173" s="1018"/>
      <c r="AX173" s="1018"/>
      <c r="AY173" s="1018"/>
      <c r="AZ173" s="1018"/>
      <c r="BX173" s="452" t="s">
        <v>318</v>
      </c>
    </row>
    <row r="174" spans="1:76" hidden="1">
      <c r="A174" s="1099"/>
      <c r="B174" s="1100"/>
      <c r="C174" s="1100">
        <v>170</v>
      </c>
      <c r="D174" s="323">
        <f>D175</f>
        <v>0</v>
      </c>
      <c r="E174" s="323">
        <f>IF(E175=1,SUM($D$175:E175),0)</f>
        <v>0</v>
      </c>
      <c r="F174" s="323">
        <f>IF(F175=1,SUM($D$175:F175),0)</f>
        <v>0</v>
      </c>
      <c r="G174" s="323">
        <f>IF(G175=1,SUM($D$175:G175),0)</f>
        <v>0</v>
      </c>
      <c r="H174" s="324">
        <f>IF(H175=1,SUM($D$175:H175),0)</f>
        <v>0</v>
      </c>
      <c r="I174" s="324">
        <f>IF(I175=1,SUM($D$175:I175),0)</f>
        <v>0</v>
      </c>
      <c r="J174" s="324">
        <f>IF(J175=1,SUM($D$175:J175),0)</f>
        <v>0</v>
      </c>
      <c r="K174" s="324">
        <f>IF(K175=1,SUM($D$175:K175),0)</f>
        <v>0</v>
      </c>
      <c r="L174" s="325">
        <f>IF(L175=1,SUM($D$175:L175),0)</f>
        <v>0</v>
      </c>
      <c r="M174" s="325">
        <f>IF(M175=1,SUM($D$175:M175),0)</f>
        <v>0</v>
      </c>
      <c r="N174" s="325">
        <f>IF(N175=1,SUM($D$175:N175),0)</f>
        <v>0</v>
      </c>
      <c r="O174" s="325">
        <f>IF(O175=1,SUM($D$175:O175),0)</f>
        <v>0</v>
      </c>
      <c r="P174" s="326">
        <f>IF(P175=1,SUM($D$175:P175),0)</f>
        <v>0</v>
      </c>
      <c r="Q174" s="326">
        <f>IF(Q175=1,SUM($D$175:Q175),0)</f>
        <v>0</v>
      </c>
      <c r="R174" s="326">
        <f>IF(R175=1,SUM($D$175:R175),0)</f>
        <v>0</v>
      </c>
      <c r="S174" s="326">
        <f>IF(S175=1,SUM($D$175:S175),0)</f>
        <v>0</v>
      </c>
      <c r="T174" s="327">
        <f>IF(T175=1,SUM($D$175:T175),0)</f>
        <v>1</v>
      </c>
      <c r="U174" s="327">
        <f>IF(U175=1,SUM($D$175:U175),0)</f>
        <v>0</v>
      </c>
      <c r="V174" s="327">
        <f>IF(V175=1,SUM($D$175:V175),0)</f>
        <v>0</v>
      </c>
      <c r="W174" s="327">
        <f>IF(W175=1,SUM($D$175:W175),0)</f>
        <v>0</v>
      </c>
      <c r="X174" s="328">
        <f>IF(X175=1,SUM($D$175:X175),0)</f>
        <v>0</v>
      </c>
      <c r="Y174" s="328">
        <f>IF(Y175=1,SUM($D$175:Y175),0)</f>
        <v>0</v>
      </c>
      <c r="Z174" s="328">
        <f>IF(Z175=1,SUM($D$175:Z175),0)</f>
        <v>0</v>
      </c>
      <c r="AA174" s="328">
        <f>IF(AA175=1,SUM($D$175:AA175),0)</f>
        <v>0</v>
      </c>
      <c r="AB174" s="329">
        <f>IF(AB175=1,SUM($D$175:AB175),0)</f>
        <v>0</v>
      </c>
      <c r="AC174" s="329">
        <f>IF(AC175=1,SUM($D$175:AC175),0)</f>
        <v>0</v>
      </c>
      <c r="AD174" s="329">
        <f>IF(AD175=1,SUM($D$175:AD175),0)</f>
        <v>0</v>
      </c>
      <c r="AE174" s="329">
        <f>IF(AE175=1,SUM($D$175:AE175),0)</f>
        <v>0</v>
      </c>
      <c r="AF174" s="330">
        <f>IF(AF175=1,SUM($D$175:AF175),0)</f>
        <v>0</v>
      </c>
      <c r="AG174" s="330">
        <f>IF(AG175=1,SUM($D$175:AG175),0)</f>
        <v>0</v>
      </c>
      <c r="AH174" s="330">
        <f>IF(AH175=1,SUM($D$175:AH175),0)</f>
        <v>0</v>
      </c>
      <c r="AI174" s="330">
        <f>IF(AI175=1,SUM($D$175:AI175),0)</f>
        <v>0</v>
      </c>
      <c r="AJ174" s="331">
        <f>IF(AJ175=1,SUM($D$175:AJ175),0)</f>
        <v>2</v>
      </c>
      <c r="AK174" s="331">
        <f>IF(AK175=1,SUM($D$175:AK175),0)</f>
        <v>0</v>
      </c>
      <c r="AL174" s="331">
        <f>IF(AL175=1,SUM($D$175:AL175),0)</f>
        <v>0</v>
      </c>
      <c r="AM174" s="331">
        <f>IF(AM175=1,SUM($D$175:AM175),0)</f>
        <v>0</v>
      </c>
      <c r="AN174" s="1047"/>
      <c r="AO174" s="1099"/>
      <c r="AP174" s="1021"/>
      <c r="AQ174" s="333">
        <f t="array" ref="AQ174">IF(MIN(IF(Affectation_S1!$A$5:$AM$216=B176&amp;"1",COLUMN(Affectation_S1!$A$5:$AM$216)))&lt;&gt;0,MIN(IF(Affectation_S1!$A$5:$AM$216=B176&amp;"1",COLUMN(Affectation_S1!$A$5:$AM$216))),"")</f>
        <v>20</v>
      </c>
      <c r="AR174" s="333">
        <f t="array" ref="AR174">IF(MIN(IF(Affectation_S1!$A$5:$AM$216=B176&amp;"2",COLUMN(Affectation_S1!$A$5:$AM$216)))&lt;&gt;0,MIN(IF(Affectation_S1!$A$5:$AM$216=B176&amp;"2",COLUMN(Affectation_S1!$A$5:$AM$216))),"")</f>
        <v>36</v>
      </c>
      <c r="AS174" s="333" t="str">
        <f t="array" ref="AS174">IF(MIN(IF(Affectation_S1!$A$5:$AM$216=B176&amp;"3",COLUMN(Affectation_S1!$A$5:$AM$216)))&lt;&gt;0,MIN(IF(Affectation_S1!$A$5:$AM$216=B176&amp;"3",COLUMN(Affectation_S1!$A$5:$AM$216))),"")</f>
        <v/>
      </c>
      <c r="AT174" s="333" t="str">
        <f t="array" ref="AT174">IF(MIN(IF(Affectation_S1!$A$5:$AM$216=B176&amp;"4",COLUMN(Affectation_S1!$A$5:$AM$216)))&lt;&gt;0,MIN(IF(Affectation_S1!$A$5:$AM$216=B176&amp;"4",COLUMN(Affectation_S1!$A$5:$AM$216))),"")</f>
        <v/>
      </c>
      <c r="AU174" s="333" t="str">
        <f t="array" ref="AU174">IF(MIN(IF(Affectation_S1!$A$5:$AM$216=C176&amp;"5",COLUMN(Affectation_S1!$A$5:$AM$216)))&lt;&gt;0,MIN(IF(Affectation_S1!$A$5:$AM$216=C176&amp;"5",COLUMN(Affectation_S1!$A$5:$AM$216))),"")</f>
        <v/>
      </c>
      <c r="AV174" s="1018"/>
      <c r="AW174" s="1018"/>
      <c r="AX174" s="1018"/>
      <c r="AY174" s="1018"/>
      <c r="AZ174" s="1018"/>
      <c r="BX174" s="452" t="s">
        <v>318</v>
      </c>
    </row>
    <row r="175" spans="1:76" hidden="1">
      <c r="A175" s="1099"/>
      <c r="B175" s="1100"/>
      <c r="C175" s="1100">
        <v>171</v>
      </c>
      <c r="D175" s="323">
        <f>IF(D176&lt;&gt;"",1,0)</f>
        <v>0</v>
      </c>
      <c r="E175" s="323">
        <f>IF(E176&lt;&gt;"",1,0)</f>
        <v>0</v>
      </c>
      <c r="F175" s="323">
        <f t="shared" ref="F175:AM175" si="157">IF(F176&lt;&gt;"",1,0)</f>
        <v>0</v>
      </c>
      <c r="G175" s="323">
        <f t="shared" si="157"/>
        <v>0</v>
      </c>
      <c r="H175" s="324">
        <f t="shared" si="157"/>
        <v>0</v>
      </c>
      <c r="I175" s="324">
        <f t="shared" si="157"/>
        <v>0</v>
      </c>
      <c r="J175" s="324">
        <f t="shared" si="157"/>
        <v>0</v>
      </c>
      <c r="K175" s="324">
        <f t="shared" si="157"/>
        <v>0</v>
      </c>
      <c r="L175" s="325">
        <f t="shared" si="157"/>
        <v>0</v>
      </c>
      <c r="M175" s="325">
        <f t="shared" si="157"/>
        <v>0</v>
      </c>
      <c r="N175" s="325">
        <f t="shared" si="157"/>
        <v>0</v>
      </c>
      <c r="O175" s="325">
        <f t="shared" si="157"/>
        <v>0</v>
      </c>
      <c r="P175" s="326">
        <f t="shared" si="157"/>
        <v>0</v>
      </c>
      <c r="Q175" s="326">
        <f t="shared" si="157"/>
        <v>0</v>
      </c>
      <c r="R175" s="326">
        <f t="shared" si="157"/>
        <v>0</v>
      </c>
      <c r="S175" s="326">
        <f t="shared" si="157"/>
        <v>0</v>
      </c>
      <c r="T175" s="327">
        <f t="shared" si="157"/>
        <v>1</v>
      </c>
      <c r="U175" s="327">
        <f t="shared" si="157"/>
        <v>0</v>
      </c>
      <c r="V175" s="327">
        <f t="shared" si="157"/>
        <v>0</v>
      </c>
      <c r="W175" s="327">
        <f t="shared" si="157"/>
        <v>0</v>
      </c>
      <c r="X175" s="328">
        <f t="shared" si="157"/>
        <v>0</v>
      </c>
      <c r="Y175" s="328">
        <f t="shared" si="157"/>
        <v>0</v>
      </c>
      <c r="Z175" s="328">
        <f t="shared" si="157"/>
        <v>0</v>
      </c>
      <c r="AA175" s="328">
        <f t="shared" si="157"/>
        <v>0</v>
      </c>
      <c r="AB175" s="329">
        <f t="shared" si="157"/>
        <v>0</v>
      </c>
      <c r="AC175" s="329">
        <f t="shared" si="157"/>
        <v>0</v>
      </c>
      <c r="AD175" s="329">
        <f t="shared" si="157"/>
        <v>0</v>
      </c>
      <c r="AE175" s="329">
        <f t="shared" si="157"/>
        <v>0</v>
      </c>
      <c r="AF175" s="330">
        <f t="shared" si="157"/>
        <v>0</v>
      </c>
      <c r="AG175" s="330">
        <f t="shared" si="157"/>
        <v>0</v>
      </c>
      <c r="AH175" s="330">
        <f t="shared" si="157"/>
        <v>0</v>
      </c>
      <c r="AI175" s="330">
        <f t="shared" si="157"/>
        <v>0</v>
      </c>
      <c r="AJ175" s="331">
        <f t="shared" si="157"/>
        <v>1</v>
      </c>
      <c r="AK175" s="331">
        <f t="shared" si="157"/>
        <v>0</v>
      </c>
      <c r="AL175" s="331">
        <f t="shared" si="157"/>
        <v>0</v>
      </c>
      <c r="AM175" s="331">
        <f t="shared" si="157"/>
        <v>0</v>
      </c>
      <c r="AN175" s="1047"/>
      <c r="AO175" s="1099"/>
      <c r="AP175" s="1021"/>
      <c r="AQ175" s="333"/>
      <c r="AR175" s="333"/>
      <c r="AS175" s="333"/>
      <c r="AT175" s="1022"/>
      <c r="AU175" s="1022"/>
      <c r="AV175" s="1018"/>
      <c r="AW175" s="1018"/>
      <c r="AX175" s="1018"/>
      <c r="AY175" s="1018"/>
      <c r="AZ175" s="1018"/>
      <c r="BX175" s="452" t="s">
        <v>318</v>
      </c>
    </row>
    <row r="176" spans="1:76" ht="16.5" thickBot="1">
      <c r="A176" s="1101" t="s">
        <v>58</v>
      </c>
      <c r="B176" s="352" t="str">
        <f t="shared" ref="B176" si="158">C176&amp;"A"</f>
        <v>172A</v>
      </c>
      <c r="C176" s="352">
        <v>172</v>
      </c>
      <c r="D176" s="1024"/>
      <c r="E176" s="1024"/>
      <c r="F176" s="1024"/>
      <c r="G176" s="1024"/>
      <c r="H176" s="1025"/>
      <c r="I176" s="1025"/>
      <c r="J176" s="1025"/>
      <c r="K176" s="1025"/>
      <c r="L176" s="1026"/>
      <c r="M176" s="1026"/>
      <c r="N176" s="1026"/>
      <c r="O176" s="1026"/>
      <c r="P176" s="1027"/>
      <c r="Q176" s="1027"/>
      <c r="R176" s="1027"/>
      <c r="S176" s="1027"/>
      <c r="T176" s="1028" t="s">
        <v>265</v>
      </c>
      <c r="U176" s="1028"/>
      <c r="V176" s="1028"/>
      <c r="W176" s="1028"/>
      <c r="X176" s="1029"/>
      <c r="Y176" s="1029"/>
      <c r="Z176" s="1029"/>
      <c r="AA176" s="1029"/>
      <c r="AB176" s="1030"/>
      <c r="AC176" s="1030"/>
      <c r="AD176" s="1030"/>
      <c r="AE176" s="1030"/>
      <c r="AF176" s="1031"/>
      <c r="AG176" s="1031"/>
      <c r="AH176" s="1031"/>
      <c r="AI176" s="1031"/>
      <c r="AJ176" s="1032" t="s">
        <v>355</v>
      </c>
      <c r="AK176" s="1032"/>
      <c r="AL176" s="1032"/>
      <c r="AM176" s="1032"/>
      <c r="AN176" s="1047"/>
      <c r="AO176" s="1101" t="s">
        <v>58</v>
      </c>
      <c r="AP176" s="1033" t="s">
        <v>188</v>
      </c>
      <c r="AQ176" s="335" t="str">
        <f>IFERROR(INDEX(Tableau_Affectation_S1,AQ173,AQ174),"")</f>
        <v>Tech. de fabrication Conv. et avancées</v>
      </c>
      <c r="AR176" s="335" t="str">
        <f>IFERROR(INDEX(Tableau_Affectation_S1,AR173,AR174),"")</f>
        <v>Recherche doc. et conception de mém</v>
      </c>
      <c r="AS176" s="335" t="str">
        <f>IFERROR(INDEX(Tableau_Affectation_S1,AS173,AS174),"")</f>
        <v/>
      </c>
      <c r="AT176" s="336" t="str">
        <f>IFERROR(INDEX(Tableau_Affectation_S1,AT173,AT174),"")</f>
        <v/>
      </c>
      <c r="AU176" s="336" t="str">
        <f>IFERROR(INDEX(Tableau_Affectation_S1,AU173,AU174),"")</f>
        <v/>
      </c>
      <c r="AV176" s="1034" t="s">
        <v>189</v>
      </c>
      <c r="AW176" s="337" t="str">
        <f>Affectation_S2!AQ176</f>
        <v>Théorie des mécanismes</v>
      </c>
      <c r="AX176" s="337" t="str">
        <f>Affectation_S2!AR176</f>
        <v>Sys. mécaniques articulés et robotique</v>
      </c>
      <c r="AY176" s="337" t="str">
        <f>Affectation_S2!AS176</f>
        <v/>
      </c>
      <c r="AZ176" s="337" t="str">
        <f>Affectation_S2!AT176</f>
        <v/>
      </c>
      <c r="BX176" s="452" t="s">
        <v>318</v>
      </c>
    </row>
    <row r="177" spans="1:76" hidden="1">
      <c r="A177" s="1217"/>
      <c r="B177" s="1218"/>
      <c r="C177" s="1218">
        <v>173</v>
      </c>
      <c r="D177" s="313" t="str">
        <f>$B$180&amp;D178</f>
        <v>176A0</v>
      </c>
      <c r="E177" s="313" t="str">
        <f>$B$180&amp;E178</f>
        <v>176A0</v>
      </c>
      <c r="F177" s="313" t="str">
        <f t="shared" ref="F177:AM177" si="159">$B$180&amp;F178</f>
        <v>176A0</v>
      </c>
      <c r="G177" s="313" t="str">
        <f t="shared" si="159"/>
        <v>176A0</v>
      </c>
      <c r="H177" s="314" t="str">
        <f t="shared" si="159"/>
        <v>176A0</v>
      </c>
      <c r="I177" s="314" t="str">
        <f t="shared" si="159"/>
        <v>176A0</v>
      </c>
      <c r="J177" s="314" t="str">
        <f t="shared" si="159"/>
        <v>176A0</v>
      </c>
      <c r="K177" s="314" t="str">
        <f t="shared" si="159"/>
        <v>176A0</v>
      </c>
      <c r="L177" s="315" t="str">
        <f t="shared" si="159"/>
        <v>176A0</v>
      </c>
      <c r="M177" s="315" t="str">
        <f t="shared" si="159"/>
        <v>176A0</v>
      </c>
      <c r="N177" s="315" t="str">
        <f t="shared" si="159"/>
        <v>176A0</v>
      </c>
      <c r="O177" s="315" t="str">
        <f t="shared" si="159"/>
        <v>176A0</v>
      </c>
      <c r="P177" s="316" t="str">
        <f t="shared" si="159"/>
        <v>176A0</v>
      </c>
      <c r="Q177" s="316" t="str">
        <f t="shared" si="159"/>
        <v>176A0</v>
      </c>
      <c r="R177" s="316" t="str">
        <f t="shared" si="159"/>
        <v>176A0</v>
      </c>
      <c r="S177" s="316" t="str">
        <f t="shared" si="159"/>
        <v>176A0</v>
      </c>
      <c r="T177" s="317" t="str">
        <f t="shared" si="159"/>
        <v>176A0</v>
      </c>
      <c r="U177" s="317" t="str">
        <f t="shared" si="159"/>
        <v>176A0</v>
      </c>
      <c r="V177" s="317" t="str">
        <f t="shared" si="159"/>
        <v>176A0</v>
      </c>
      <c r="W177" s="317" t="str">
        <f t="shared" si="159"/>
        <v>176A0</v>
      </c>
      <c r="X177" s="318" t="str">
        <f t="shared" si="159"/>
        <v>176A0</v>
      </c>
      <c r="Y177" s="318" t="str">
        <f t="shared" si="159"/>
        <v>176A0</v>
      </c>
      <c r="Z177" s="318" t="str">
        <f t="shared" si="159"/>
        <v>176A0</v>
      </c>
      <c r="AA177" s="318" t="str">
        <f t="shared" si="159"/>
        <v>176A0</v>
      </c>
      <c r="AB177" s="319" t="str">
        <f t="shared" si="159"/>
        <v>176A0</v>
      </c>
      <c r="AC177" s="319" t="str">
        <f t="shared" si="159"/>
        <v>176A0</v>
      </c>
      <c r="AD177" s="319" t="str">
        <f t="shared" si="159"/>
        <v>176A0</v>
      </c>
      <c r="AE177" s="319" t="str">
        <f t="shared" si="159"/>
        <v>176A0</v>
      </c>
      <c r="AF177" s="320" t="str">
        <f t="shared" si="159"/>
        <v>176A0</v>
      </c>
      <c r="AG177" s="320" t="str">
        <f t="shared" si="159"/>
        <v>176A0</v>
      </c>
      <c r="AH177" s="320" t="str">
        <f t="shared" si="159"/>
        <v>176A0</v>
      </c>
      <c r="AI177" s="320" t="str">
        <f t="shared" si="159"/>
        <v>176A0</v>
      </c>
      <c r="AJ177" s="321" t="str">
        <f t="shared" si="159"/>
        <v>176A0</v>
      </c>
      <c r="AK177" s="321" t="str">
        <f t="shared" si="159"/>
        <v>176A0</v>
      </c>
      <c r="AL177" s="321" t="str">
        <f t="shared" si="159"/>
        <v>176A0</v>
      </c>
      <c r="AM177" s="321" t="str">
        <f t="shared" si="159"/>
        <v>176A0</v>
      </c>
      <c r="AN177" s="1047"/>
      <c r="AO177" s="1217"/>
      <c r="AP177" s="1017"/>
      <c r="AQ177" s="345">
        <f t="shared" ref="AQ177:AT177" si="160">AQ173+4</f>
        <v>176</v>
      </c>
      <c r="AR177" s="345">
        <f t="shared" si="160"/>
        <v>176</v>
      </c>
      <c r="AS177" s="345">
        <f t="shared" si="160"/>
        <v>176</v>
      </c>
      <c r="AT177" s="345">
        <f t="shared" si="160"/>
        <v>176</v>
      </c>
      <c r="AU177" s="333">
        <v>176</v>
      </c>
      <c r="AV177" s="1018"/>
      <c r="AW177" s="1018"/>
      <c r="AX177" s="1018"/>
      <c r="AY177" s="1018"/>
      <c r="AZ177" s="1018"/>
      <c r="BX177" s="452" t="s">
        <v>318</v>
      </c>
    </row>
    <row r="178" spans="1:76" hidden="1">
      <c r="A178" s="1219"/>
      <c r="B178" s="1220"/>
      <c r="C178" s="1220">
        <v>174</v>
      </c>
      <c r="D178" s="323">
        <f>D179</f>
        <v>0</v>
      </c>
      <c r="E178" s="323">
        <f>IF(E179=1,SUM($D$179:E179),0)</f>
        <v>0</v>
      </c>
      <c r="F178" s="323">
        <f>IF(F179=1,SUM($D$179:F179),0)</f>
        <v>0</v>
      </c>
      <c r="G178" s="323">
        <f>IF(G179=1,SUM($D$179:G179),0)</f>
        <v>0</v>
      </c>
      <c r="H178" s="324">
        <f>IF(H179=1,SUM($D$179:H179),0)</f>
        <v>0</v>
      </c>
      <c r="I178" s="324">
        <f>IF(I179=1,SUM($D$179:I179),0)</f>
        <v>0</v>
      </c>
      <c r="J178" s="324">
        <f>IF(J179=1,SUM($D$179:J179),0)</f>
        <v>0</v>
      </c>
      <c r="K178" s="324">
        <f>IF(K179=1,SUM($D$179:K179),0)</f>
        <v>0</v>
      </c>
      <c r="L178" s="325">
        <f>IF(L179=1,SUM($D$179:L179),0)</f>
        <v>0</v>
      </c>
      <c r="M178" s="325">
        <f>IF(M179=1,SUM($D$179:M179),0)</f>
        <v>0</v>
      </c>
      <c r="N178" s="325">
        <f>IF(N179=1,SUM($D$179:N179),0)</f>
        <v>0</v>
      </c>
      <c r="O178" s="325">
        <f>IF(O179=1,SUM($D$179:O179),0)</f>
        <v>0</v>
      </c>
      <c r="P178" s="326">
        <f>IF(P179=1,SUM($D$179:P179),0)</f>
        <v>0</v>
      </c>
      <c r="Q178" s="326">
        <f>IF(Q179=1,SUM($D$179:Q179),0)</f>
        <v>0</v>
      </c>
      <c r="R178" s="326">
        <f>IF(R179=1,SUM($D$179:R179),0)</f>
        <v>0</v>
      </c>
      <c r="S178" s="326">
        <f>IF(S179=1,SUM($D$179:S179),0)</f>
        <v>0</v>
      </c>
      <c r="T178" s="327">
        <f>IF(T179=1,SUM($D$179:T179),0)</f>
        <v>0</v>
      </c>
      <c r="U178" s="327">
        <f>IF(U179=1,SUM($D$179:U179),0)</f>
        <v>0</v>
      </c>
      <c r="V178" s="327">
        <f>IF(V179=1,SUM($D$179:V179),0)</f>
        <v>0</v>
      </c>
      <c r="W178" s="327">
        <f>IF(W179=1,SUM($D$179:W179),0)</f>
        <v>0</v>
      </c>
      <c r="X178" s="328">
        <f>IF(X179=1,SUM($D$179:X179),0)</f>
        <v>0</v>
      </c>
      <c r="Y178" s="328">
        <f>IF(Y179=1,SUM($D$179:Y179),0)</f>
        <v>0</v>
      </c>
      <c r="Z178" s="328">
        <f>IF(Z179=1,SUM($D$179:Z179),0)</f>
        <v>0</v>
      </c>
      <c r="AA178" s="328">
        <f>IF(AA179=1,SUM($D$179:AA179),0)</f>
        <v>0</v>
      </c>
      <c r="AB178" s="329">
        <f>IF(AB179=1,SUM($D$179:AB179),0)</f>
        <v>0</v>
      </c>
      <c r="AC178" s="329">
        <f>IF(AC179=1,SUM($D$179:AC179),0)</f>
        <v>0</v>
      </c>
      <c r="AD178" s="329">
        <f>IF(AD179=1,SUM($D$179:AD179),0)</f>
        <v>0</v>
      </c>
      <c r="AE178" s="329">
        <f>IF(AE179=1,SUM($D$179:AE179),0)</f>
        <v>0</v>
      </c>
      <c r="AF178" s="330">
        <f>IF(AF179=1,SUM($D$179:AF179),0)</f>
        <v>0</v>
      </c>
      <c r="AG178" s="330">
        <f>IF(AG179=1,SUM($D$179:AG179),0)</f>
        <v>0</v>
      </c>
      <c r="AH178" s="330">
        <f>IF(AH179=1,SUM($D$179:AH179),0)</f>
        <v>0</v>
      </c>
      <c r="AI178" s="330">
        <f>IF(AI179=1,SUM($D$179:AI179),0)</f>
        <v>0</v>
      </c>
      <c r="AJ178" s="331">
        <f>IF(AJ179=1,SUM($D$179:AJ179),0)</f>
        <v>0</v>
      </c>
      <c r="AK178" s="331">
        <f>IF(AK179=1,SUM($D$179:AK179),0)</f>
        <v>0</v>
      </c>
      <c r="AL178" s="331">
        <f>IF(AL179=1,SUM($D$179:AL179),0)</f>
        <v>0</v>
      </c>
      <c r="AM178" s="331">
        <f>IF(AM179=1,SUM($D$179:AM179),0)</f>
        <v>0</v>
      </c>
      <c r="AN178" s="1047"/>
      <c r="AO178" s="1219"/>
      <c r="AP178" s="1021"/>
      <c r="AQ178" s="333" t="str">
        <f t="array" ref="AQ178">IF(MIN(IF(Affectation_S1!$A$5:$AM$216=B180&amp;"1",COLUMN(Affectation_S1!$A$5:$AM$216)))&lt;&gt;0,MIN(IF(Affectation_S1!$A$5:$AM$216=B180&amp;"1",COLUMN(Affectation_S1!$A$5:$AM$216))),"")</f>
        <v/>
      </c>
      <c r="AR178" s="333" t="str">
        <f t="array" ref="AR178">IF(MIN(IF(Affectation_S1!$A$5:$AM$216=B180&amp;"2",COLUMN(Affectation_S1!$A$5:$AM$216)))&lt;&gt;0,MIN(IF(Affectation_S1!$A$5:$AM$216=B180&amp;"2",COLUMN(Affectation_S1!$A$5:$AM$216))),"")</f>
        <v/>
      </c>
      <c r="AS178" s="333" t="str">
        <f t="array" ref="AS178">IF(MIN(IF(Affectation_S1!$A$5:$AM$216=B180&amp;"3",COLUMN(Affectation_S1!$A$5:$AM$216)))&lt;&gt;0,MIN(IF(Affectation_S1!$A$5:$AM$216=B180&amp;"3",COLUMN(Affectation_S1!$A$5:$AM$216))),"")</f>
        <v/>
      </c>
      <c r="AT178" s="333" t="str">
        <f t="array" ref="AT178">IF(MIN(IF(Affectation_S1!$A$5:$AM$216=B180&amp;"4",COLUMN(Affectation_S1!$A$5:$AM$216)))&lt;&gt;0,MIN(IF(Affectation_S1!$A$5:$AM$216=B180&amp;"4",COLUMN(Affectation_S1!$A$5:$AM$216))),"")</f>
        <v/>
      </c>
      <c r="AU178" s="333" t="str">
        <f t="array" ref="AU178">IF(MIN(IF(Affectation_S1!$A$5:$AM$216=C180&amp;"5",COLUMN(Affectation_S1!$A$5:$AM$216)))&lt;&gt;0,MIN(IF(Affectation_S1!$A$5:$AM$216=C180&amp;"5",COLUMN(Affectation_S1!$A$5:$AM$216))),"")</f>
        <v/>
      </c>
      <c r="AV178" s="1018"/>
      <c r="AW178" s="1018"/>
      <c r="AX178" s="1018"/>
      <c r="AY178" s="1018"/>
      <c r="AZ178" s="1018"/>
      <c r="BX178" s="452" t="s">
        <v>318</v>
      </c>
    </row>
    <row r="179" spans="1:76" hidden="1">
      <c r="A179" s="1219"/>
      <c r="B179" s="1220"/>
      <c r="C179" s="1220">
        <v>175</v>
      </c>
      <c r="D179" s="323">
        <f>IF(D180&lt;&gt;"",1,0)</f>
        <v>0</v>
      </c>
      <c r="E179" s="323">
        <f>IF(E180&lt;&gt;"",1,0)</f>
        <v>0</v>
      </c>
      <c r="F179" s="323">
        <f t="shared" ref="F179:AM179" si="161">IF(F180&lt;&gt;"",1,0)</f>
        <v>0</v>
      </c>
      <c r="G179" s="323">
        <f t="shared" si="161"/>
        <v>0</v>
      </c>
      <c r="H179" s="324">
        <f t="shared" si="161"/>
        <v>0</v>
      </c>
      <c r="I179" s="324">
        <f t="shared" si="161"/>
        <v>0</v>
      </c>
      <c r="J179" s="324">
        <f t="shared" si="161"/>
        <v>0</v>
      </c>
      <c r="K179" s="324">
        <f t="shared" si="161"/>
        <v>0</v>
      </c>
      <c r="L179" s="325">
        <f t="shared" si="161"/>
        <v>0</v>
      </c>
      <c r="M179" s="325">
        <f t="shared" si="161"/>
        <v>0</v>
      </c>
      <c r="N179" s="325">
        <f t="shared" si="161"/>
        <v>0</v>
      </c>
      <c r="O179" s="325">
        <f t="shared" si="161"/>
        <v>0</v>
      </c>
      <c r="P179" s="326">
        <f t="shared" si="161"/>
        <v>0</v>
      </c>
      <c r="Q179" s="326">
        <f t="shared" si="161"/>
        <v>0</v>
      </c>
      <c r="R179" s="326">
        <f t="shared" si="161"/>
        <v>0</v>
      </c>
      <c r="S179" s="326">
        <f t="shared" si="161"/>
        <v>0</v>
      </c>
      <c r="T179" s="327">
        <f t="shared" si="161"/>
        <v>0</v>
      </c>
      <c r="U179" s="327">
        <f t="shared" si="161"/>
        <v>0</v>
      </c>
      <c r="V179" s="327">
        <f t="shared" si="161"/>
        <v>0</v>
      </c>
      <c r="W179" s="327">
        <f t="shared" si="161"/>
        <v>0</v>
      </c>
      <c r="X179" s="328">
        <f t="shared" si="161"/>
        <v>0</v>
      </c>
      <c r="Y179" s="328">
        <f t="shared" si="161"/>
        <v>0</v>
      </c>
      <c r="Z179" s="328">
        <f t="shared" si="161"/>
        <v>0</v>
      </c>
      <c r="AA179" s="328">
        <f t="shared" si="161"/>
        <v>0</v>
      </c>
      <c r="AB179" s="329">
        <f t="shared" si="161"/>
        <v>0</v>
      </c>
      <c r="AC179" s="329">
        <f t="shared" si="161"/>
        <v>0</v>
      </c>
      <c r="AD179" s="329">
        <f t="shared" si="161"/>
        <v>0</v>
      </c>
      <c r="AE179" s="329">
        <f t="shared" si="161"/>
        <v>0</v>
      </c>
      <c r="AF179" s="330">
        <f t="shared" si="161"/>
        <v>0</v>
      </c>
      <c r="AG179" s="330">
        <f t="shared" si="161"/>
        <v>0</v>
      </c>
      <c r="AH179" s="330">
        <f t="shared" si="161"/>
        <v>0</v>
      </c>
      <c r="AI179" s="330">
        <f t="shared" si="161"/>
        <v>0</v>
      </c>
      <c r="AJ179" s="331">
        <f t="shared" si="161"/>
        <v>0</v>
      </c>
      <c r="AK179" s="331">
        <f t="shared" si="161"/>
        <v>0</v>
      </c>
      <c r="AL179" s="331">
        <f t="shared" si="161"/>
        <v>0</v>
      </c>
      <c r="AM179" s="331">
        <f t="shared" si="161"/>
        <v>0</v>
      </c>
      <c r="AN179" s="1047"/>
      <c r="AO179" s="1219"/>
      <c r="AP179" s="1021"/>
      <c r="AQ179" s="333"/>
      <c r="AR179" s="333"/>
      <c r="AS179" s="333"/>
      <c r="AT179" s="1022"/>
      <c r="AU179" s="333"/>
      <c r="AV179" s="1018"/>
      <c r="AW179" s="1018"/>
      <c r="AX179" s="1018"/>
      <c r="AY179" s="1018"/>
      <c r="AZ179" s="1018"/>
      <c r="BX179" s="452" t="s">
        <v>318</v>
      </c>
    </row>
    <row r="180" spans="1:76" ht="16.5" thickBot="1">
      <c r="A180" s="1221" t="s">
        <v>56</v>
      </c>
      <c r="B180" s="376" t="str">
        <f t="shared" ref="B180" si="162">C180&amp;"A"</f>
        <v>176A</v>
      </c>
      <c r="C180" s="376">
        <v>176</v>
      </c>
      <c r="D180" s="1024"/>
      <c r="E180" s="1024"/>
      <c r="F180" s="1024"/>
      <c r="G180" s="1024"/>
      <c r="H180" s="1025"/>
      <c r="I180" s="1025"/>
      <c r="J180" s="1025"/>
      <c r="K180" s="1025"/>
      <c r="L180" s="1026"/>
      <c r="M180" s="1026"/>
      <c r="N180" s="1026"/>
      <c r="O180" s="1026"/>
      <c r="P180" s="1027"/>
      <c r="Q180" s="1027"/>
      <c r="R180" s="1027"/>
      <c r="S180" s="1027"/>
      <c r="T180" s="1028"/>
      <c r="U180" s="1028"/>
      <c r="V180" s="1028"/>
      <c r="W180" s="1028"/>
      <c r="X180" s="1029"/>
      <c r="Y180" s="1029"/>
      <c r="Z180" s="1029"/>
      <c r="AA180" s="1029"/>
      <c r="AB180" s="1030"/>
      <c r="AC180" s="1030"/>
      <c r="AD180" s="1030"/>
      <c r="AE180" s="1030"/>
      <c r="AF180" s="1031"/>
      <c r="AG180" s="1031"/>
      <c r="AH180" s="1031"/>
      <c r="AI180" s="1031"/>
      <c r="AJ180" s="1032"/>
      <c r="AK180" s="1032"/>
      <c r="AL180" s="1032"/>
      <c r="AM180" s="1032"/>
      <c r="AN180" s="1047"/>
      <c r="AO180" s="1221" t="s">
        <v>56</v>
      </c>
      <c r="AP180" s="1033" t="s">
        <v>188</v>
      </c>
      <c r="AQ180" s="335" t="str">
        <f>IFERROR(INDEX(Tableau_Affectation_S1,AQ177,AQ178),"")</f>
        <v/>
      </c>
      <c r="AR180" s="335" t="str">
        <f>IFERROR(INDEX(Tableau_Affectation_S1,AR177,AR178),"")</f>
        <v/>
      </c>
      <c r="AS180" s="335" t="str">
        <f>IFERROR(INDEX(Tableau_Affectation_S1,AS177,AS178),"")</f>
        <v/>
      </c>
      <c r="AT180" s="336" t="str">
        <f>IFERROR(INDEX(Tableau_Affectation_S1,AT177,AT178),"")</f>
        <v/>
      </c>
      <c r="AU180" s="336" t="str">
        <f>IFERROR(INDEX(Tableau_Affectation_S1,AU177,AU178),"")</f>
        <v/>
      </c>
      <c r="AV180" s="1034" t="s">
        <v>189</v>
      </c>
      <c r="AW180" s="337" t="str">
        <f>Affectation_S2!AQ180</f>
        <v/>
      </c>
      <c r="AX180" s="337" t="str">
        <f>Affectation_S2!AR180</f>
        <v/>
      </c>
      <c r="AY180" s="337" t="str">
        <f>Affectation_S2!AS180</f>
        <v/>
      </c>
      <c r="AZ180" s="337" t="str">
        <f>Affectation_S2!AT180</f>
        <v/>
      </c>
      <c r="BX180" s="452" t="s">
        <v>318</v>
      </c>
    </row>
    <row r="181" spans="1:76" hidden="1">
      <c r="A181" s="1222"/>
      <c r="B181" s="1223"/>
      <c r="C181" s="1223">
        <v>177</v>
      </c>
      <c r="D181" s="313" t="str">
        <f>$B$184&amp;D182</f>
        <v>180A0</v>
      </c>
      <c r="E181" s="313" t="str">
        <f>$B$184&amp;E182</f>
        <v>180A0</v>
      </c>
      <c r="F181" s="313" t="str">
        <f t="shared" ref="F181:AM181" si="163">$B$184&amp;F182</f>
        <v>180A0</v>
      </c>
      <c r="G181" s="313" t="str">
        <f t="shared" si="163"/>
        <v>180A0</v>
      </c>
      <c r="H181" s="314" t="str">
        <f t="shared" si="163"/>
        <v>180A1</v>
      </c>
      <c r="I181" s="314" t="str">
        <f t="shared" si="163"/>
        <v>180A0</v>
      </c>
      <c r="J181" s="314" t="str">
        <f t="shared" si="163"/>
        <v>180A0</v>
      </c>
      <c r="K181" s="314" t="str">
        <f t="shared" si="163"/>
        <v>180A0</v>
      </c>
      <c r="L181" s="315" t="str">
        <f t="shared" si="163"/>
        <v>180A2</v>
      </c>
      <c r="M181" s="315" t="str">
        <f t="shared" si="163"/>
        <v>180A0</v>
      </c>
      <c r="N181" s="315" t="str">
        <f t="shared" si="163"/>
        <v>180A0</v>
      </c>
      <c r="O181" s="315" t="str">
        <f t="shared" si="163"/>
        <v>180A0</v>
      </c>
      <c r="P181" s="316" t="str">
        <f t="shared" si="163"/>
        <v>180A0</v>
      </c>
      <c r="Q181" s="316" t="str">
        <f t="shared" si="163"/>
        <v>180A0</v>
      </c>
      <c r="R181" s="316" t="str">
        <f t="shared" si="163"/>
        <v>180A0</v>
      </c>
      <c r="S181" s="316" t="str">
        <f t="shared" si="163"/>
        <v>180A0</v>
      </c>
      <c r="T181" s="317" t="str">
        <f t="shared" si="163"/>
        <v>180A0</v>
      </c>
      <c r="U181" s="317" t="str">
        <f t="shared" si="163"/>
        <v>180A0</v>
      </c>
      <c r="V181" s="317" t="str">
        <f t="shared" si="163"/>
        <v>180A0</v>
      </c>
      <c r="W181" s="317" t="str">
        <f t="shared" si="163"/>
        <v>180A0</v>
      </c>
      <c r="X181" s="318" t="str">
        <f t="shared" si="163"/>
        <v>180A0</v>
      </c>
      <c r="Y181" s="318" t="str">
        <f t="shared" si="163"/>
        <v>180A0</v>
      </c>
      <c r="Z181" s="318" t="str">
        <f t="shared" si="163"/>
        <v>180A0</v>
      </c>
      <c r="AA181" s="318" t="str">
        <f t="shared" si="163"/>
        <v>180A0</v>
      </c>
      <c r="AB181" s="319" t="str">
        <f t="shared" si="163"/>
        <v>180A0</v>
      </c>
      <c r="AC181" s="319" t="str">
        <f t="shared" si="163"/>
        <v>180A0</v>
      </c>
      <c r="AD181" s="319" t="str">
        <f t="shared" si="163"/>
        <v>180A0</v>
      </c>
      <c r="AE181" s="319" t="str">
        <f t="shared" si="163"/>
        <v>180A0</v>
      </c>
      <c r="AF181" s="320" t="str">
        <f t="shared" si="163"/>
        <v>180A3</v>
      </c>
      <c r="AG181" s="320" t="str">
        <f t="shared" si="163"/>
        <v>180A4</v>
      </c>
      <c r="AH181" s="320" t="str">
        <f t="shared" si="163"/>
        <v>180A0</v>
      </c>
      <c r="AI181" s="320" t="str">
        <f t="shared" si="163"/>
        <v>180A0</v>
      </c>
      <c r="AJ181" s="321" t="str">
        <f t="shared" si="163"/>
        <v>180A0</v>
      </c>
      <c r="AK181" s="321" t="str">
        <f t="shared" si="163"/>
        <v>180A0</v>
      </c>
      <c r="AL181" s="321" t="str">
        <f t="shared" si="163"/>
        <v>180A0</v>
      </c>
      <c r="AM181" s="321" t="str">
        <f t="shared" si="163"/>
        <v>180A0</v>
      </c>
      <c r="AN181" s="1047"/>
      <c r="AO181" s="1222"/>
      <c r="AP181" s="1017"/>
      <c r="AQ181" s="345">
        <f t="shared" ref="AQ181:AT181" si="164">AQ177+4</f>
        <v>180</v>
      </c>
      <c r="AR181" s="345">
        <f t="shared" si="164"/>
        <v>180</v>
      </c>
      <c r="AS181" s="345">
        <f t="shared" si="164"/>
        <v>180</v>
      </c>
      <c r="AT181" s="345">
        <f t="shared" si="164"/>
        <v>180</v>
      </c>
      <c r="AU181" s="345">
        <v>180</v>
      </c>
      <c r="AV181" s="1018"/>
      <c r="AW181" s="1018"/>
      <c r="AX181" s="1018"/>
      <c r="AY181" s="1018"/>
      <c r="AZ181" s="1018"/>
      <c r="BX181" s="452" t="s">
        <v>318</v>
      </c>
    </row>
    <row r="182" spans="1:76" hidden="1">
      <c r="A182" s="1224"/>
      <c r="B182" s="1225"/>
      <c r="C182" s="1225">
        <v>178</v>
      </c>
      <c r="D182" s="323">
        <f>D183</f>
        <v>0</v>
      </c>
      <c r="E182" s="323">
        <f>IF(E183=1,SUM($D$183:E183),0)</f>
        <v>0</v>
      </c>
      <c r="F182" s="323">
        <f>IF(F183=1,SUM($D$183:F183),0)</f>
        <v>0</v>
      </c>
      <c r="G182" s="323">
        <f>IF(G183=1,SUM($D$183:G183),0)</f>
        <v>0</v>
      </c>
      <c r="H182" s="324">
        <f>IF(H183=1,SUM($D$183:H183),0)</f>
        <v>1</v>
      </c>
      <c r="I182" s="324">
        <f>IF(I183=1,SUM($D$183:I183),0)</f>
        <v>0</v>
      </c>
      <c r="J182" s="324">
        <f>IF(J183=1,SUM($D$183:J183),0)</f>
        <v>0</v>
      </c>
      <c r="K182" s="324">
        <f>IF(K183=1,SUM($D$183:K183),0)</f>
        <v>0</v>
      </c>
      <c r="L182" s="325">
        <f>IF(L183=1,SUM($D$183:L183),0)</f>
        <v>2</v>
      </c>
      <c r="M182" s="325">
        <f>IF(M183=1,SUM($D$183:M183),0)</f>
        <v>0</v>
      </c>
      <c r="N182" s="325">
        <f>IF(N183=1,SUM($D$183:N183),0)</f>
        <v>0</v>
      </c>
      <c r="O182" s="325">
        <f>IF(O183=1,SUM($D$183:O183),0)</f>
        <v>0</v>
      </c>
      <c r="P182" s="326">
        <f>IF(P183=1,SUM($D$183:P183),0)</f>
        <v>0</v>
      </c>
      <c r="Q182" s="326">
        <f>IF(Q183=1,SUM($D$183:Q183),0)</f>
        <v>0</v>
      </c>
      <c r="R182" s="326">
        <f>IF(R183=1,SUM($D$183:R183),0)</f>
        <v>0</v>
      </c>
      <c r="S182" s="326">
        <f>IF(S183=1,SUM($D$183:S183),0)</f>
        <v>0</v>
      </c>
      <c r="T182" s="327">
        <f>IF(T183=1,SUM($D$183:T183),0)</f>
        <v>0</v>
      </c>
      <c r="U182" s="327">
        <f>IF(U183=1,SUM($D$183:U183),0)</f>
        <v>0</v>
      </c>
      <c r="V182" s="327">
        <f>IF(V183=1,SUM($D$183:V183),0)</f>
        <v>0</v>
      </c>
      <c r="W182" s="327">
        <f>IF(W183=1,SUM($D$183:W183),0)</f>
        <v>0</v>
      </c>
      <c r="X182" s="328">
        <f>IF(X183=1,SUM($D$183:X183),0)</f>
        <v>0</v>
      </c>
      <c r="Y182" s="328">
        <f>IF(Y183=1,SUM($D$183:Y183),0)</f>
        <v>0</v>
      </c>
      <c r="Z182" s="328">
        <f>IF(Z183=1,SUM($D$183:Z183),0)</f>
        <v>0</v>
      </c>
      <c r="AA182" s="328">
        <f>IF(AA183=1,SUM($D$183:AA183),0)</f>
        <v>0</v>
      </c>
      <c r="AB182" s="329">
        <f>IF(AB183=1,SUM($D$183:AB183),0)</f>
        <v>0</v>
      </c>
      <c r="AC182" s="329">
        <f>IF(AC183=1,SUM($D$183:AC183),0)</f>
        <v>0</v>
      </c>
      <c r="AD182" s="329">
        <f>IF(AD183=1,SUM($D$183:AD183),0)</f>
        <v>0</v>
      </c>
      <c r="AE182" s="329">
        <f>IF(AE183=1,SUM($D$183:AE183),0)</f>
        <v>0</v>
      </c>
      <c r="AF182" s="330">
        <f>IF(AF183=1,SUM($D$183:AF183),0)</f>
        <v>3</v>
      </c>
      <c r="AG182" s="330">
        <f>IF(AG183=1,SUM($D$183:AG183),0)</f>
        <v>4</v>
      </c>
      <c r="AH182" s="330">
        <f>IF(AH183=1,SUM($D$183:AH183),0)</f>
        <v>0</v>
      </c>
      <c r="AI182" s="330">
        <f>IF(AI183=1,SUM($D$183:AI183),0)</f>
        <v>0</v>
      </c>
      <c r="AJ182" s="331">
        <f>IF(AJ183=1,SUM($D$183:AJ183),0)</f>
        <v>0</v>
      </c>
      <c r="AK182" s="331">
        <f>IF(AK183=1,SUM($D$183:AK183),0)</f>
        <v>0</v>
      </c>
      <c r="AL182" s="331">
        <f>IF(AL183=1,SUM($D$183:AL183),0)</f>
        <v>0</v>
      </c>
      <c r="AM182" s="331">
        <f>IF(AM183=1,SUM($D$183:AM183),0)</f>
        <v>0</v>
      </c>
      <c r="AN182" s="1047"/>
      <c r="AO182" s="1224"/>
      <c r="AP182" s="1021"/>
      <c r="AQ182" s="333">
        <f t="array" ref="AQ182">IF(MIN(IF(Affectation_S1!$A$5:$AM$216=B184&amp;"1",COLUMN(Affectation_S1!$A$5:$AM$216)))&lt;&gt;0,MIN(IF(Affectation_S1!$A$5:$AM$216=B184&amp;"1",COLUMN(Affectation_S1!$A$5:$AM$216))),"")</f>
        <v>8</v>
      </c>
      <c r="AR182" s="333">
        <f t="array" ref="AR182">IF(MIN(IF(Affectation_S1!$A$5:$AM$216=B184&amp;"2",COLUMN(Affectation_S1!$A$5:$AM$216)))&lt;&gt;0,MIN(IF(Affectation_S1!$A$5:$AM$216=B184&amp;"2",COLUMN(Affectation_S1!$A$5:$AM$216))),"")</f>
        <v>12</v>
      </c>
      <c r="AS182" s="333">
        <f t="array" ref="AS182">IF(MIN(IF(Affectation_S1!$A$5:$AM$216=B184&amp;"3",COLUMN(Affectation_S1!$A$5:$AM$216)))&lt;&gt;0,MIN(IF(Affectation_S1!$A$5:$AM$216=B184&amp;"3",COLUMN(Affectation_S1!$A$5:$AM$216))),"")</f>
        <v>32</v>
      </c>
      <c r="AT182" s="333">
        <f t="array" ref="AT182">IF(MIN(IF(Affectation_S1!$A$5:$AM$216=B184&amp;"4",COLUMN(Affectation_S1!$A$5:$AM$216)))&lt;&gt;0,MIN(IF(Affectation_S1!$A$5:$AM$216=B184&amp;"4",COLUMN(Affectation_S1!$A$5:$AM$216))),"")</f>
        <v>33</v>
      </c>
      <c r="AU182" s="333" t="str">
        <f t="array" ref="AU182">IF(MIN(IF(Affectation_S1!$A$5:$AM$216=C184&amp;"5",COLUMN(Affectation_S1!$A$5:$AM$216)))&lt;&gt;0,MIN(IF(Affectation_S1!$A$5:$AM$216=C184&amp;"5",COLUMN(Affectation_S1!$A$5:$AM$216))),"")</f>
        <v/>
      </c>
      <c r="AV182" s="1018"/>
      <c r="AW182" s="1018"/>
      <c r="AX182" s="1018"/>
      <c r="AY182" s="1018"/>
      <c r="AZ182" s="1018"/>
      <c r="BX182" s="452" t="s">
        <v>318</v>
      </c>
    </row>
    <row r="183" spans="1:76" hidden="1">
      <c r="A183" s="1224"/>
      <c r="B183" s="1225"/>
      <c r="C183" s="1225">
        <v>179</v>
      </c>
      <c r="D183" s="323">
        <f>IF(D184&lt;&gt;"",1,0)</f>
        <v>0</v>
      </c>
      <c r="E183" s="323">
        <f>IF(E184&lt;&gt;"",1,0)</f>
        <v>0</v>
      </c>
      <c r="F183" s="323">
        <f t="shared" ref="F183:AM183" si="165">IF(F184&lt;&gt;"",1,0)</f>
        <v>0</v>
      </c>
      <c r="G183" s="323">
        <f t="shared" si="165"/>
        <v>0</v>
      </c>
      <c r="H183" s="324">
        <f t="shared" si="165"/>
        <v>1</v>
      </c>
      <c r="I183" s="324">
        <f t="shared" si="165"/>
        <v>0</v>
      </c>
      <c r="J183" s="324">
        <f t="shared" si="165"/>
        <v>0</v>
      </c>
      <c r="K183" s="324">
        <f t="shared" si="165"/>
        <v>0</v>
      </c>
      <c r="L183" s="325">
        <f t="shared" si="165"/>
        <v>1</v>
      </c>
      <c r="M183" s="325">
        <f t="shared" si="165"/>
        <v>0</v>
      </c>
      <c r="N183" s="325">
        <f t="shared" si="165"/>
        <v>0</v>
      </c>
      <c r="O183" s="325">
        <f t="shared" si="165"/>
        <v>0</v>
      </c>
      <c r="P183" s="326">
        <f t="shared" si="165"/>
        <v>0</v>
      </c>
      <c r="Q183" s="326">
        <f t="shared" si="165"/>
        <v>0</v>
      </c>
      <c r="R183" s="326">
        <f t="shared" si="165"/>
        <v>0</v>
      </c>
      <c r="S183" s="326">
        <f t="shared" si="165"/>
        <v>0</v>
      </c>
      <c r="T183" s="327">
        <f t="shared" si="165"/>
        <v>0</v>
      </c>
      <c r="U183" s="327">
        <f t="shared" si="165"/>
        <v>0</v>
      </c>
      <c r="V183" s="327">
        <f t="shared" si="165"/>
        <v>0</v>
      </c>
      <c r="W183" s="327">
        <f t="shared" si="165"/>
        <v>0</v>
      </c>
      <c r="X183" s="328">
        <f t="shared" si="165"/>
        <v>0</v>
      </c>
      <c r="Y183" s="328">
        <f t="shared" si="165"/>
        <v>0</v>
      </c>
      <c r="Z183" s="328">
        <f t="shared" si="165"/>
        <v>0</v>
      </c>
      <c r="AA183" s="328">
        <f t="shared" si="165"/>
        <v>0</v>
      </c>
      <c r="AB183" s="329">
        <f t="shared" si="165"/>
        <v>0</v>
      </c>
      <c r="AC183" s="329">
        <f t="shared" si="165"/>
        <v>0</v>
      </c>
      <c r="AD183" s="329">
        <f t="shared" si="165"/>
        <v>0</v>
      </c>
      <c r="AE183" s="329">
        <f t="shared" si="165"/>
        <v>0</v>
      </c>
      <c r="AF183" s="330">
        <f t="shared" si="165"/>
        <v>1</v>
      </c>
      <c r="AG183" s="330">
        <f t="shared" si="165"/>
        <v>1</v>
      </c>
      <c r="AH183" s="330">
        <f t="shared" si="165"/>
        <v>0</v>
      </c>
      <c r="AI183" s="330">
        <f t="shared" si="165"/>
        <v>0</v>
      </c>
      <c r="AJ183" s="331">
        <f t="shared" si="165"/>
        <v>0</v>
      </c>
      <c r="AK183" s="331">
        <f t="shared" si="165"/>
        <v>0</v>
      </c>
      <c r="AL183" s="331">
        <f t="shared" si="165"/>
        <v>0</v>
      </c>
      <c r="AM183" s="331">
        <f t="shared" si="165"/>
        <v>0</v>
      </c>
      <c r="AN183" s="1047"/>
      <c r="AO183" s="1224"/>
      <c r="AP183" s="1021"/>
      <c r="AQ183" s="333"/>
      <c r="AR183" s="333"/>
      <c r="AS183" s="333"/>
      <c r="AT183" s="1022"/>
      <c r="AU183" s="1022"/>
      <c r="AV183" s="1018"/>
      <c r="AW183" s="1018"/>
      <c r="AX183" s="1018"/>
      <c r="AY183" s="1018"/>
      <c r="AZ183" s="1018"/>
      <c r="BX183" s="452" t="s">
        <v>318</v>
      </c>
    </row>
    <row r="184" spans="1:76" ht="16.5" thickBot="1">
      <c r="A184" s="1226" t="s">
        <v>44</v>
      </c>
      <c r="B184" s="377" t="str">
        <f t="shared" ref="B184" si="166">C184&amp;"A"</f>
        <v>180A</v>
      </c>
      <c r="C184" s="377">
        <v>180</v>
      </c>
      <c r="D184" s="1024"/>
      <c r="E184" s="1024"/>
      <c r="F184" s="1024"/>
      <c r="G184" s="1024"/>
      <c r="H184" s="1025" t="s">
        <v>217</v>
      </c>
      <c r="I184" s="1025"/>
      <c r="J184" s="1025"/>
      <c r="K184" s="1025"/>
      <c r="L184" s="1026" t="s">
        <v>235</v>
      </c>
      <c r="M184" s="1026"/>
      <c r="N184" s="1026"/>
      <c r="O184" s="1026"/>
      <c r="P184" s="1027"/>
      <c r="Q184" s="1027"/>
      <c r="R184" s="1027"/>
      <c r="S184" s="1027"/>
      <c r="T184" s="1028"/>
      <c r="U184" s="1028"/>
      <c r="V184" s="1028"/>
      <c r="W184" s="1028"/>
      <c r="X184" s="1029"/>
      <c r="Y184" s="1029"/>
      <c r="Z184" s="1029"/>
      <c r="AA184" s="1029"/>
      <c r="AB184" s="1030"/>
      <c r="AC184" s="1030"/>
      <c r="AD184" s="1030"/>
      <c r="AE184" s="1030"/>
      <c r="AF184" s="1031" t="s">
        <v>281</v>
      </c>
      <c r="AG184" s="1031" t="s">
        <v>277</v>
      </c>
      <c r="AH184" s="1031"/>
      <c r="AI184" s="1031"/>
      <c r="AJ184" s="1032"/>
      <c r="AK184" s="1032"/>
      <c r="AL184" s="1032"/>
      <c r="AM184" s="1032"/>
      <c r="AN184" s="1047"/>
      <c r="AO184" s="1226" t="s">
        <v>44</v>
      </c>
      <c r="AP184" s="1033" t="s">
        <v>188</v>
      </c>
      <c r="AQ184" s="335" t="str">
        <f>IFERROR(INDEX(Tableau_Affectation_S1,AQ181,AQ182),"")</f>
        <v>Asservissement &amp; Régulation</v>
      </c>
      <c r="AR184" s="335" t="str">
        <f>IFERROR(INDEX(Tableau_Affectation_S1,AR181,AR182),"")</f>
        <v>Régulation &amp; asservissement</v>
      </c>
      <c r="AS184" s="335" t="str">
        <f>IFERROR(INDEX(Tableau_Affectation_S1,AS181,AS182),"")</f>
        <v>Logiciels de simulation num. en méc.</v>
      </c>
      <c r="AT184" s="336" t="str">
        <f>IFERROR(INDEX(Tableau_Affectation_S1,AT181,AT182),"")</f>
        <v>Matériaux composites</v>
      </c>
      <c r="AU184" s="336" t="str">
        <f>IFERROR(INDEX(Tableau_Affectation_S1,AU181,AU182),"")</f>
        <v/>
      </c>
      <c r="AV184" s="1034" t="s">
        <v>189</v>
      </c>
      <c r="AW184" s="337" t="str">
        <f>Affectation_S2!AQ184</f>
        <v>Méthode des éléments finis</v>
      </c>
      <c r="AX184" s="337" t="str">
        <f>Affectation_S2!AR184</f>
        <v>TP Eléments finis</v>
      </c>
      <c r="AY184" s="337" t="str">
        <f>Affectation_S2!AS184</f>
        <v/>
      </c>
      <c r="AZ184" s="337" t="str">
        <f>Affectation_S2!AT184</f>
        <v/>
      </c>
      <c r="BX184" s="452" t="s">
        <v>318</v>
      </c>
    </row>
    <row r="185" spans="1:76" hidden="1">
      <c r="A185" s="1227"/>
      <c r="B185" s="1228"/>
      <c r="C185" s="1228">
        <v>181</v>
      </c>
      <c r="D185" s="313" t="str">
        <f>$B$188&amp;D186</f>
        <v>184A0</v>
      </c>
      <c r="E185" s="313" t="str">
        <f>$B$188&amp;E186</f>
        <v>184A0</v>
      </c>
      <c r="F185" s="313" t="str">
        <f t="shared" ref="F185:AM185" si="167">$B$188&amp;F186</f>
        <v>184A0</v>
      </c>
      <c r="G185" s="313" t="str">
        <f t="shared" si="167"/>
        <v>184A0</v>
      </c>
      <c r="H185" s="314" t="str">
        <f t="shared" si="167"/>
        <v>184A0</v>
      </c>
      <c r="I185" s="314" t="str">
        <f t="shared" si="167"/>
        <v>184A0</v>
      </c>
      <c r="J185" s="314" t="str">
        <f t="shared" si="167"/>
        <v>184A0</v>
      </c>
      <c r="K185" s="314" t="str">
        <f t="shared" si="167"/>
        <v>184A0</v>
      </c>
      <c r="L185" s="315" t="str">
        <f t="shared" si="167"/>
        <v>184A0</v>
      </c>
      <c r="M185" s="315" t="str">
        <f t="shared" si="167"/>
        <v>184A0</v>
      </c>
      <c r="N185" s="315" t="str">
        <f t="shared" si="167"/>
        <v>184A0</v>
      </c>
      <c r="O185" s="315" t="str">
        <f t="shared" si="167"/>
        <v>184A0</v>
      </c>
      <c r="P185" s="316" t="str">
        <f t="shared" si="167"/>
        <v>184A0</v>
      </c>
      <c r="Q185" s="316" t="str">
        <f t="shared" si="167"/>
        <v>184A0</v>
      </c>
      <c r="R185" s="316" t="str">
        <f t="shared" si="167"/>
        <v>184A0</v>
      </c>
      <c r="S185" s="316" t="str">
        <f t="shared" si="167"/>
        <v>184A0</v>
      </c>
      <c r="T185" s="317" t="str">
        <f t="shared" si="167"/>
        <v>184A0</v>
      </c>
      <c r="U185" s="317" t="str">
        <f t="shared" si="167"/>
        <v>184A0</v>
      </c>
      <c r="V185" s="317" t="str">
        <f t="shared" si="167"/>
        <v>184A0</v>
      </c>
      <c r="W185" s="317" t="str">
        <f t="shared" si="167"/>
        <v>184A0</v>
      </c>
      <c r="X185" s="318" t="str">
        <f t="shared" si="167"/>
        <v>184A0</v>
      </c>
      <c r="Y185" s="318" t="str">
        <f t="shared" si="167"/>
        <v>184A0</v>
      </c>
      <c r="Z185" s="318" t="str">
        <f t="shared" si="167"/>
        <v>184A0</v>
      </c>
      <c r="AA185" s="318" t="str">
        <f t="shared" si="167"/>
        <v>184A0</v>
      </c>
      <c r="AB185" s="319" t="str">
        <f t="shared" si="167"/>
        <v>184A0</v>
      </c>
      <c r="AC185" s="319" t="str">
        <f t="shared" si="167"/>
        <v>184A0</v>
      </c>
      <c r="AD185" s="319" t="str">
        <f t="shared" si="167"/>
        <v>184A0</v>
      </c>
      <c r="AE185" s="319" t="str">
        <f t="shared" si="167"/>
        <v>184A0</v>
      </c>
      <c r="AF185" s="320" t="str">
        <f t="shared" si="167"/>
        <v>184A0</v>
      </c>
      <c r="AG185" s="320" t="str">
        <f t="shared" si="167"/>
        <v>184A0</v>
      </c>
      <c r="AH185" s="320" t="str">
        <f t="shared" si="167"/>
        <v>184A0</v>
      </c>
      <c r="AI185" s="320" t="str">
        <f t="shared" si="167"/>
        <v>184A0</v>
      </c>
      <c r="AJ185" s="321" t="str">
        <f t="shared" si="167"/>
        <v>184A0</v>
      </c>
      <c r="AK185" s="321" t="str">
        <f t="shared" si="167"/>
        <v>184A0</v>
      </c>
      <c r="AL185" s="321" t="str">
        <f t="shared" si="167"/>
        <v>184A0</v>
      </c>
      <c r="AM185" s="321" t="str">
        <f t="shared" si="167"/>
        <v>184A0</v>
      </c>
      <c r="AN185" s="1047"/>
      <c r="AO185" s="1227"/>
      <c r="AP185" s="1017"/>
      <c r="AQ185" s="345">
        <f t="shared" ref="AQ185:AT185" si="168">AQ181+4</f>
        <v>184</v>
      </c>
      <c r="AR185" s="345">
        <f t="shared" si="168"/>
        <v>184</v>
      </c>
      <c r="AS185" s="345">
        <f t="shared" si="168"/>
        <v>184</v>
      </c>
      <c r="AT185" s="345">
        <f t="shared" si="168"/>
        <v>184</v>
      </c>
      <c r="AU185" s="333">
        <v>184</v>
      </c>
      <c r="AV185" s="1018"/>
      <c r="AW185" s="1018"/>
      <c r="AX185" s="1018"/>
      <c r="AY185" s="1018"/>
      <c r="AZ185" s="1018"/>
      <c r="BX185" s="452" t="s">
        <v>318</v>
      </c>
    </row>
    <row r="186" spans="1:76" hidden="1">
      <c r="A186" s="1229"/>
      <c r="B186" s="1230"/>
      <c r="C186" s="1230">
        <v>182</v>
      </c>
      <c r="D186" s="323">
        <f>D187</f>
        <v>0</v>
      </c>
      <c r="E186" s="323">
        <f>IF(E187=1,SUM($D$187:E187),0)</f>
        <v>0</v>
      </c>
      <c r="F186" s="323">
        <f>IF(F187=1,SUM($D$187:F187),0)</f>
        <v>0</v>
      </c>
      <c r="G186" s="323">
        <f>IF(G187=1,SUM($D$187:G187),0)</f>
        <v>0</v>
      </c>
      <c r="H186" s="324">
        <f>IF(H187=1,SUM($D$187:H187),0)</f>
        <v>0</v>
      </c>
      <c r="I186" s="324">
        <f>IF(I187=1,SUM($D$187:I187),0)</f>
        <v>0</v>
      </c>
      <c r="J186" s="324">
        <f>IF(J187=1,SUM($D$187:J187),0)</f>
        <v>0</v>
      </c>
      <c r="K186" s="324">
        <f>IF(K187=1,SUM($D$187:K187),0)</f>
        <v>0</v>
      </c>
      <c r="L186" s="325">
        <f>IF(L187=1,SUM($D$187:L187),0)</f>
        <v>0</v>
      </c>
      <c r="M186" s="325">
        <f>IF(M187=1,SUM($D$187:M187),0)</f>
        <v>0</v>
      </c>
      <c r="N186" s="325">
        <f>IF(N187=1,SUM($D$187:N187),0)</f>
        <v>0</v>
      </c>
      <c r="O186" s="325">
        <f>IF(O187=1,SUM($D$187:O187),0)</f>
        <v>0</v>
      </c>
      <c r="P186" s="326">
        <f>IF(P187=1,SUM($D$187:P187),0)</f>
        <v>0</v>
      </c>
      <c r="Q186" s="326">
        <f>IF(Q187=1,SUM($D$187:Q187),0)</f>
        <v>0</v>
      </c>
      <c r="R186" s="326">
        <f>IF(R187=1,SUM($D$187:R187),0)</f>
        <v>0</v>
      </c>
      <c r="S186" s="326">
        <f>IF(S187=1,SUM($D$187:S187),0)</f>
        <v>0</v>
      </c>
      <c r="T186" s="327">
        <f>IF(T187=1,SUM($D$187:T187),0)</f>
        <v>0</v>
      </c>
      <c r="U186" s="327">
        <f>IF(U187=1,SUM($D$187:U187),0)</f>
        <v>0</v>
      </c>
      <c r="V186" s="327">
        <f>IF(V187=1,SUM($D$187:V187),0)</f>
        <v>0</v>
      </c>
      <c r="W186" s="327">
        <f>IF(W187=1,SUM($D$187:W187),0)</f>
        <v>0</v>
      </c>
      <c r="X186" s="328">
        <f>IF(X187=1,SUM($D$187:X187),0)</f>
        <v>0</v>
      </c>
      <c r="Y186" s="328">
        <f>IF(Y187=1,SUM($D$187:Y187),0)</f>
        <v>0</v>
      </c>
      <c r="Z186" s="328">
        <f>IF(Z187=1,SUM($D$187:Z187),0)</f>
        <v>0</v>
      </c>
      <c r="AA186" s="328">
        <f>IF(AA187=1,SUM($D$187:AA187),0)</f>
        <v>0</v>
      </c>
      <c r="AB186" s="329">
        <f>IF(AB187=1,SUM($D$187:AB187),0)</f>
        <v>0</v>
      </c>
      <c r="AC186" s="329">
        <f>IF(AC187=1,SUM($D$187:AC187),0)</f>
        <v>0</v>
      </c>
      <c r="AD186" s="329">
        <f>IF(AD187=1,SUM($D$187:AD187),0)</f>
        <v>0</v>
      </c>
      <c r="AE186" s="329">
        <f>IF(AE187=1,SUM($D$187:AE187),0)</f>
        <v>0</v>
      </c>
      <c r="AF186" s="330">
        <f>IF(AF187=1,SUM($D$187:AF187),0)</f>
        <v>0</v>
      </c>
      <c r="AG186" s="330">
        <f>IF(AG187=1,SUM($D$187:AG187),0)</f>
        <v>0</v>
      </c>
      <c r="AH186" s="330">
        <f>IF(AH187=1,SUM($D$187:AH187),0)</f>
        <v>0</v>
      </c>
      <c r="AI186" s="330">
        <f>IF(AI187=1,SUM($D$187:AI187),0)</f>
        <v>0</v>
      </c>
      <c r="AJ186" s="331">
        <f>IF(AJ187=1,SUM($D$187:AJ187),0)</f>
        <v>0</v>
      </c>
      <c r="AK186" s="331">
        <f>IF(AK187=1,SUM($D$187:AK187),0)</f>
        <v>0</v>
      </c>
      <c r="AL186" s="331">
        <f>IF(AL187=1,SUM($D$187:AL187),0)</f>
        <v>0</v>
      </c>
      <c r="AM186" s="331">
        <f>IF(AM187=1,SUM($D$187:AM187),0)</f>
        <v>0</v>
      </c>
      <c r="AN186" s="1047"/>
      <c r="AO186" s="1229"/>
      <c r="AP186" s="1021"/>
      <c r="AQ186" s="333" t="str">
        <f t="array" ref="AQ186">IF(MIN(IF(Affectation_S1!$A$5:$AM$216=B188&amp;"1",COLUMN(Affectation_S1!$A$5:$AM$216)))&lt;&gt;0,MIN(IF(Affectation_S1!$A$5:$AM$216=B188&amp;"1",COLUMN(Affectation_S1!$A$5:$AM$216))),"")</f>
        <v/>
      </c>
      <c r="AR186" s="333" t="str">
        <f t="array" ref="AR186">IF(MIN(IF(Affectation_S1!$A$5:$AM$216=B188&amp;"2",COLUMN(Affectation_S1!$A$5:$AM$216)))&lt;&gt;0,MIN(IF(Affectation_S1!$A$5:$AM$216=B188&amp;"2",COLUMN(Affectation_S1!$A$5:$AM$216))),"")</f>
        <v/>
      </c>
      <c r="AS186" s="333" t="str">
        <f t="array" ref="AS186">IF(MIN(IF(Affectation_S1!$A$5:$AM$216=B188&amp;"3",COLUMN(Affectation_S1!$A$5:$AM$216)))&lt;&gt;0,MIN(IF(Affectation_S1!$A$5:$AM$216=B188&amp;"3",COLUMN(Affectation_S1!$A$5:$AM$216))),"")</f>
        <v/>
      </c>
      <c r="AT186" s="333" t="str">
        <f t="array" ref="AT186">IF(MIN(IF(Affectation_S1!$A$5:$AM$216=B188&amp;"4",COLUMN(Affectation_S1!$A$5:$AM$216)))&lt;&gt;0,MIN(IF(Affectation_S1!$A$5:$AM$216=B188&amp;"4",COLUMN(Affectation_S1!$A$5:$AM$216))),"")</f>
        <v/>
      </c>
      <c r="AU186" s="333" t="str">
        <f t="array" ref="AU186">IF(MIN(IF(Affectation_S1!$A$5:$AM$216=C188&amp;"5",COLUMN(Affectation_S1!$A$5:$AM$216)))&lt;&gt;0,MIN(IF(Affectation_S1!$A$5:$AM$216=C188&amp;"5",COLUMN(Affectation_S1!$A$5:$AM$216))),"")</f>
        <v/>
      </c>
      <c r="AV186" s="1018"/>
      <c r="AW186" s="1018"/>
      <c r="AX186" s="1018"/>
      <c r="AY186" s="1018"/>
      <c r="AZ186" s="1018"/>
      <c r="BX186" s="452" t="s">
        <v>318</v>
      </c>
    </row>
    <row r="187" spans="1:76" hidden="1">
      <c r="A187" s="1229"/>
      <c r="B187" s="1230"/>
      <c r="C187" s="1230">
        <v>183</v>
      </c>
      <c r="D187" s="323">
        <f>IF(D188&lt;&gt;"",1,0)</f>
        <v>0</v>
      </c>
      <c r="E187" s="323">
        <f>IF(E188&lt;&gt;"",1,0)</f>
        <v>0</v>
      </c>
      <c r="F187" s="323">
        <f t="shared" ref="F187:AM187" si="169">IF(F188&lt;&gt;"",1,0)</f>
        <v>0</v>
      </c>
      <c r="G187" s="323">
        <f t="shared" si="169"/>
        <v>0</v>
      </c>
      <c r="H187" s="324">
        <f t="shared" si="169"/>
        <v>0</v>
      </c>
      <c r="I187" s="324">
        <f t="shared" si="169"/>
        <v>0</v>
      </c>
      <c r="J187" s="324">
        <f t="shared" si="169"/>
        <v>0</v>
      </c>
      <c r="K187" s="324">
        <f t="shared" si="169"/>
        <v>0</v>
      </c>
      <c r="L187" s="325">
        <f t="shared" si="169"/>
        <v>0</v>
      </c>
      <c r="M187" s="325">
        <f t="shared" si="169"/>
        <v>0</v>
      </c>
      <c r="N187" s="325">
        <f t="shared" si="169"/>
        <v>0</v>
      </c>
      <c r="O187" s="325">
        <f t="shared" si="169"/>
        <v>0</v>
      </c>
      <c r="P187" s="326">
        <f t="shared" si="169"/>
        <v>0</v>
      </c>
      <c r="Q187" s="326">
        <f t="shared" si="169"/>
        <v>0</v>
      </c>
      <c r="R187" s="326">
        <f t="shared" si="169"/>
        <v>0</v>
      </c>
      <c r="S187" s="326">
        <f t="shared" si="169"/>
        <v>0</v>
      </c>
      <c r="T187" s="327">
        <f t="shared" si="169"/>
        <v>0</v>
      </c>
      <c r="U187" s="327">
        <f t="shared" si="169"/>
        <v>0</v>
      </c>
      <c r="V187" s="327">
        <f t="shared" si="169"/>
        <v>0</v>
      </c>
      <c r="W187" s="327">
        <f t="shared" si="169"/>
        <v>0</v>
      </c>
      <c r="X187" s="328">
        <f t="shared" si="169"/>
        <v>0</v>
      </c>
      <c r="Y187" s="328">
        <f t="shared" si="169"/>
        <v>0</v>
      </c>
      <c r="Z187" s="328">
        <f t="shared" si="169"/>
        <v>0</v>
      </c>
      <c r="AA187" s="328">
        <f t="shared" si="169"/>
        <v>0</v>
      </c>
      <c r="AB187" s="329">
        <f t="shared" si="169"/>
        <v>0</v>
      </c>
      <c r="AC187" s="329">
        <f t="shared" si="169"/>
        <v>0</v>
      </c>
      <c r="AD187" s="329">
        <f t="shared" si="169"/>
        <v>0</v>
      </c>
      <c r="AE187" s="329">
        <f t="shared" si="169"/>
        <v>0</v>
      </c>
      <c r="AF187" s="330">
        <f t="shared" si="169"/>
        <v>0</v>
      </c>
      <c r="AG187" s="330">
        <f t="shared" si="169"/>
        <v>0</v>
      </c>
      <c r="AH187" s="330">
        <f t="shared" si="169"/>
        <v>0</v>
      </c>
      <c r="AI187" s="330">
        <f t="shared" si="169"/>
        <v>0</v>
      </c>
      <c r="AJ187" s="331">
        <f t="shared" si="169"/>
        <v>0</v>
      </c>
      <c r="AK187" s="331">
        <f t="shared" si="169"/>
        <v>0</v>
      </c>
      <c r="AL187" s="331">
        <f t="shared" si="169"/>
        <v>0</v>
      </c>
      <c r="AM187" s="331">
        <f t="shared" si="169"/>
        <v>0</v>
      </c>
      <c r="AN187" s="1047"/>
      <c r="AO187" s="1229"/>
      <c r="AP187" s="1021"/>
      <c r="AQ187" s="333"/>
      <c r="AR187" s="333"/>
      <c r="AS187" s="333"/>
      <c r="AT187" s="1022"/>
      <c r="AU187" s="333"/>
      <c r="AV187" s="1018"/>
      <c r="AW187" s="1018"/>
      <c r="AX187" s="1018"/>
      <c r="AY187" s="1018"/>
      <c r="AZ187" s="1018"/>
      <c r="BX187" s="452" t="s">
        <v>318</v>
      </c>
    </row>
    <row r="188" spans="1:76" ht="16.5" thickBot="1">
      <c r="A188" s="1231" t="s">
        <v>70</v>
      </c>
      <c r="B188" s="378" t="str">
        <f t="shared" ref="B188" si="170">C188&amp;"A"</f>
        <v>184A</v>
      </c>
      <c r="C188" s="378">
        <v>184</v>
      </c>
      <c r="D188" s="1024"/>
      <c r="E188" s="1024"/>
      <c r="F188" s="1024"/>
      <c r="G188" s="1024"/>
      <c r="H188" s="1025"/>
      <c r="I188" s="1025"/>
      <c r="J188" s="1025"/>
      <c r="K188" s="1025"/>
      <c r="L188" s="1026"/>
      <c r="M188" s="1026"/>
      <c r="N188" s="1026"/>
      <c r="O188" s="1026"/>
      <c r="P188" s="1027"/>
      <c r="Q188" s="1027"/>
      <c r="R188" s="1027"/>
      <c r="S188" s="1027"/>
      <c r="T188" s="1028"/>
      <c r="U188" s="1028"/>
      <c r="V188" s="1028"/>
      <c r="W188" s="1028"/>
      <c r="X188" s="1029"/>
      <c r="Y188" s="1029"/>
      <c r="Z188" s="1029"/>
      <c r="AA188" s="1029"/>
      <c r="AB188" s="1030"/>
      <c r="AC188" s="1030"/>
      <c r="AD188" s="1030"/>
      <c r="AE188" s="1030"/>
      <c r="AF188" s="1031"/>
      <c r="AG188" s="1031"/>
      <c r="AH188" s="1031"/>
      <c r="AI188" s="1031"/>
      <c r="AJ188" s="1032"/>
      <c r="AK188" s="1032"/>
      <c r="AL188" s="1032"/>
      <c r="AM188" s="1032"/>
      <c r="AN188" s="1047"/>
      <c r="AO188" s="1231" t="s">
        <v>70</v>
      </c>
      <c r="AP188" s="1033" t="s">
        <v>188</v>
      </c>
      <c r="AQ188" s="335" t="str">
        <f>IFERROR(INDEX(Tableau_Affectation_S1,AQ185,AQ186),"")</f>
        <v/>
      </c>
      <c r="AR188" s="335" t="str">
        <f>IFERROR(INDEX(Tableau_Affectation_S1,AR185,AR186),"")</f>
        <v/>
      </c>
      <c r="AS188" s="335" t="str">
        <f>IFERROR(INDEX(Tableau_Affectation_S1,AS185,AS186),"")</f>
        <v/>
      </c>
      <c r="AT188" s="336" t="str">
        <f>IFERROR(INDEX(Tableau_Affectation_S1,AT185,AT186),"")</f>
        <v/>
      </c>
      <c r="AU188" s="336" t="str">
        <f>IFERROR(INDEX(Tableau_Affectation_S1,AU185,AU186),"")</f>
        <v/>
      </c>
      <c r="AV188" s="1034" t="s">
        <v>189</v>
      </c>
      <c r="AW188" s="337" t="str">
        <f>Affectation_S2!AQ188</f>
        <v/>
      </c>
      <c r="AX188" s="337" t="str">
        <f>Affectation_S2!AR188</f>
        <v/>
      </c>
      <c r="AY188" s="337" t="str">
        <f>Affectation_S2!AS188</f>
        <v/>
      </c>
      <c r="AZ188" s="337" t="str">
        <f>Affectation_S2!AT188</f>
        <v/>
      </c>
      <c r="BX188" s="452" t="s">
        <v>318</v>
      </c>
    </row>
    <row r="189" spans="1:76" hidden="1">
      <c r="A189" s="1232"/>
      <c r="B189" s="1233"/>
      <c r="C189" s="1233">
        <v>185</v>
      </c>
      <c r="D189" s="313" t="str">
        <f>$B$192&amp;D190</f>
        <v>188A1</v>
      </c>
      <c r="E189" s="313" t="str">
        <f>$B$192&amp;E190</f>
        <v>188A2</v>
      </c>
      <c r="F189" s="313" t="str">
        <f t="shared" ref="F189:AM189" si="171">$B$192&amp;F190</f>
        <v>188A0</v>
      </c>
      <c r="G189" s="313" t="str">
        <f t="shared" si="171"/>
        <v>188A0</v>
      </c>
      <c r="H189" s="314" t="str">
        <f t="shared" si="171"/>
        <v>188A0</v>
      </c>
      <c r="I189" s="314" t="str">
        <f t="shared" si="171"/>
        <v>188A0</v>
      </c>
      <c r="J189" s="314" t="str">
        <f t="shared" si="171"/>
        <v>188A0</v>
      </c>
      <c r="K189" s="314" t="str">
        <f t="shared" si="171"/>
        <v>188A0</v>
      </c>
      <c r="L189" s="315" t="str">
        <f t="shared" si="171"/>
        <v>188A0</v>
      </c>
      <c r="M189" s="315" t="str">
        <f t="shared" si="171"/>
        <v>188A0</v>
      </c>
      <c r="N189" s="315" t="str">
        <f t="shared" si="171"/>
        <v>188A0</v>
      </c>
      <c r="O189" s="315" t="str">
        <f t="shared" si="171"/>
        <v>188A0</v>
      </c>
      <c r="P189" s="316" t="str">
        <f t="shared" si="171"/>
        <v>188A0</v>
      </c>
      <c r="Q189" s="316" t="str">
        <f t="shared" si="171"/>
        <v>188A0</v>
      </c>
      <c r="R189" s="316" t="str">
        <f t="shared" si="171"/>
        <v>188A0</v>
      </c>
      <c r="S189" s="316" t="str">
        <f t="shared" si="171"/>
        <v>188A0</v>
      </c>
      <c r="T189" s="317" t="str">
        <f t="shared" si="171"/>
        <v>188A0</v>
      </c>
      <c r="U189" s="317" t="str">
        <f t="shared" si="171"/>
        <v>188A0</v>
      </c>
      <c r="V189" s="317" t="str">
        <f t="shared" si="171"/>
        <v>188A0</v>
      </c>
      <c r="W189" s="317" t="str">
        <f t="shared" si="171"/>
        <v>188A0</v>
      </c>
      <c r="X189" s="318" t="str">
        <f t="shared" si="171"/>
        <v>188A3</v>
      </c>
      <c r="Y189" s="318" t="str">
        <f t="shared" si="171"/>
        <v>188A0</v>
      </c>
      <c r="Z189" s="318" t="str">
        <f t="shared" si="171"/>
        <v>188A0</v>
      </c>
      <c r="AA189" s="318" t="str">
        <f t="shared" si="171"/>
        <v>188A0</v>
      </c>
      <c r="AB189" s="319" t="str">
        <f t="shared" si="171"/>
        <v>188A0</v>
      </c>
      <c r="AC189" s="319" t="str">
        <f t="shared" si="171"/>
        <v>188A0</v>
      </c>
      <c r="AD189" s="319" t="str">
        <f t="shared" si="171"/>
        <v>188A0</v>
      </c>
      <c r="AE189" s="319" t="str">
        <f t="shared" si="171"/>
        <v>188A0</v>
      </c>
      <c r="AF189" s="320" t="str">
        <f t="shared" si="171"/>
        <v>188A0</v>
      </c>
      <c r="AG189" s="320" t="str">
        <f t="shared" si="171"/>
        <v>188A0</v>
      </c>
      <c r="AH189" s="320" t="str">
        <f t="shared" si="171"/>
        <v>188A0</v>
      </c>
      <c r="AI189" s="320" t="str">
        <f t="shared" si="171"/>
        <v>188A0</v>
      </c>
      <c r="AJ189" s="321" t="str">
        <f t="shared" si="171"/>
        <v>188A0</v>
      </c>
      <c r="AK189" s="321" t="str">
        <f t="shared" si="171"/>
        <v>188A0</v>
      </c>
      <c r="AL189" s="321" t="str">
        <f t="shared" si="171"/>
        <v>188A0</v>
      </c>
      <c r="AM189" s="321" t="str">
        <f t="shared" si="171"/>
        <v>188A0</v>
      </c>
      <c r="AN189" s="1047"/>
      <c r="AO189" s="1232"/>
      <c r="AP189" s="1017"/>
      <c r="AQ189" s="345">
        <f t="shared" ref="AQ189:AT189" si="172">AQ185+4</f>
        <v>188</v>
      </c>
      <c r="AR189" s="345">
        <f t="shared" si="172"/>
        <v>188</v>
      </c>
      <c r="AS189" s="345">
        <f t="shared" si="172"/>
        <v>188</v>
      </c>
      <c r="AT189" s="345">
        <f t="shared" si="172"/>
        <v>188</v>
      </c>
      <c r="AU189" s="345">
        <v>188</v>
      </c>
      <c r="AV189" s="1018"/>
      <c r="AW189" s="1018"/>
      <c r="AX189" s="1018"/>
      <c r="AY189" s="1018"/>
      <c r="AZ189" s="1018"/>
      <c r="BX189" s="452" t="s">
        <v>318</v>
      </c>
    </row>
    <row r="190" spans="1:76" hidden="1">
      <c r="A190" s="1234"/>
      <c r="B190" s="1235"/>
      <c r="C190" s="1235">
        <v>186</v>
      </c>
      <c r="D190" s="323">
        <f>D191</f>
        <v>1</v>
      </c>
      <c r="E190" s="323">
        <f>IF(E191=1,SUM($D$191:E191),0)</f>
        <v>2</v>
      </c>
      <c r="F190" s="323">
        <f>IF(F191=1,SUM($D$191:F191),0)</f>
        <v>0</v>
      </c>
      <c r="G190" s="323">
        <f>IF(G191=1,SUM($D$191:G191),0)</f>
        <v>0</v>
      </c>
      <c r="H190" s="324">
        <f>IF(H191=1,SUM($D$191:H191),0)</f>
        <v>0</v>
      </c>
      <c r="I190" s="324">
        <f>IF(I191=1,SUM($D$191:I191),0)</f>
        <v>0</v>
      </c>
      <c r="J190" s="324">
        <f>IF(J191=1,SUM($D$191:J191),0)</f>
        <v>0</v>
      </c>
      <c r="K190" s="324">
        <f>IF(K191=1,SUM($D$191:K191),0)</f>
        <v>0</v>
      </c>
      <c r="L190" s="325">
        <f>IF(L191=1,SUM($D$191:L191),0)</f>
        <v>0</v>
      </c>
      <c r="M190" s="325">
        <f>IF(M191=1,SUM($D$191:M191),0)</f>
        <v>0</v>
      </c>
      <c r="N190" s="325">
        <f>IF(N191=1,SUM($D$191:N191),0)</f>
        <v>0</v>
      </c>
      <c r="O190" s="325">
        <f>IF(O191=1,SUM($D$191:O191),0)</f>
        <v>0</v>
      </c>
      <c r="P190" s="326">
        <f>IF(P191=1,SUM($D$191:P191),0)</f>
        <v>0</v>
      </c>
      <c r="Q190" s="326">
        <f>IF(Q191=1,SUM($D$191:Q191),0)</f>
        <v>0</v>
      </c>
      <c r="R190" s="326">
        <f>IF(R191=1,SUM($D$191:R191),0)</f>
        <v>0</v>
      </c>
      <c r="S190" s="326">
        <f>IF(S191=1,SUM($D$191:S191),0)</f>
        <v>0</v>
      </c>
      <c r="T190" s="327">
        <f>IF(T191=1,SUM($D$191:T191),0)</f>
        <v>0</v>
      </c>
      <c r="U190" s="327">
        <f>IF(U191=1,SUM($D$191:U191),0)</f>
        <v>0</v>
      </c>
      <c r="V190" s="327">
        <f>IF(V191=1,SUM($D$191:V191),0)</f>
        <v>0</v>
      </c>
      <c r="W190" s="327">
        <f>IF(W191=1,SUM($D$191:W191),0)</f>
        <v>0</v>
      </c>
      <c r="X190" s="328">
        <f>IF(X191=1,SUM($D$191:X191),0)</f>
        <v>3</v>
      </c>
      <c r="Y190" s="328">
        <f>IF(Y191=1,SUM($D$191:Y191),0)</f>
        <v>0</v>
      </c>
      <c r="Z190" s="328">
        <f>IF(Z191=1,SUM($D$191:Z191),0)</f>
        <v>0</v>
      </c>
      <c r="AA190" s="328">
        <f>IF(AA191=1,SUM($D$191:AA191),0)</f>
        <v>0</v>
      </c>
      <c r="AB190" s="329">
        <f>IF(AB191=1,SUM($D$191:AB191),0)</f>
        <v>0</v>
      </c>
      <c r="AC190" s="329">
        <f>IF(AC191=1,SUM($D$191:AC191),0)</f>
        <v>0</v>
      </c>
      <c r="AD190" s="329">
        <f>IF(AD191=1,SUM($D$191:AD191),0)</f>
        <v>0</v>
      </c>
      <c r="AE190" s="329">
        <f>IF(AE191=1,SUM($D$191:AE191),0)</f>
        <v>0</v>
      </c>
      <c r="AF190" s="330">
        <f>IF(AF191=1,SUM($D$191:AF191),0)</f>
        <v>0</v>
      </c>
      <c r="AG190" s="330">
        <f>IF(AG191=1,SUM($D$191:AG191),0)</f>
        <v>0</v>
      </c>
      <c r="AH190" s="330">
        <f>IF(AH191=1,SUM($D$191:AH191),0)</f>
        <v>0</v>
      </c>
      <c r="AI190" s="330">
        <f>IF(AI191=1,SUM($D$191:AI191),0)</f>
        <v>0</v>
      </c>
      <c r="AJ190" s="331">
        <f>IF(AJ191=1,SUM($D$191:AJ191),0)</f>
        <v>0</v>
      </c>
      <c r="AK190" s="331">
        <f>IF(AK191=1,SUM($D$191:AK191),0)</f>
        <v>0</v>
      </c>
      <c r="AL190" s="331">
        <f>IF(AL191=1,SUM($D$191:AL191),0)</f>
        <v>0</v>
      </c>
      <c r="AM190" s="331">
        <f>IF(AM191=1,SUM($D$191:AM191),0)</f>
        <v>0</v>
      </c>
      <c r="AN190" s="1047"/>
      <c r="AO190" s="1234"/>
      <c r="AP190" s="1021"/>
      <c r="AQ190" s="333">
        <f t="array" ref="AQ190">IF(MIN(IF(Affectation_S1!$A$5:$AM$216=B192&amp;"1",COLUMN(Affectation_S1!$A$5:$AM$216)))&lt;&gt;0,MIN(IF(Affectation_S1!$A$5:$AM$216=B192&amp;"1",COLUMN(Affectation_S1!$A$5:$AM$216))),"")</f>
        <v>4</v>
      </c>
      <c r="AR190" s="333">
        <f t="array" ref="AR190">IF(MIN(IF(Affectation_S1!$A$5:$AM$216=B192&amp;"2",COLUMN(Affectation_S1!$A$5:$AM$216)))&lt;&gt;0,MIN(IF(Affectation_S1!$A$5:$AM$216=B192&amp;"2",COLUMN(Affectation_S1!$A$5:$AM$216))),"")</f>
        <v>5</v>
      </c>
      <c r="AS190" s="333">
        <f t="array" ref="AS190">IF(MIN(IF(Affectation_S1!$A$5:$AM$216=B192&amp;"3",COLUMN(Affectation_S1!$A$5:$AM$216)))&lt;&gt;0,MIN(IF(Affectation_S1!$A$5:$AM$216=B192&amp;"3",COLUMN(Affectation_S1!$A$5:$AM$216))),"")</f>
        <v>24</v>
      </c>
      <c r="AT190" s="333" t="str">
        <f t="array" ref="AT190">IF(MIN(IF(Affectation_S1!$A$5:$AM$216=B192&amp;"4",COLUMN(Affectation_S1!$A$5:$AM$216)))&lt;&gt;0,MIN(IF(Affectation_S1!$A$5:$AM$216=B192&amp;"4",COLUMN(Affectation_S1!$A$5:$AM$216))),"")</f>
        <v/>
      </c>
      <c r="AU190" s="333" t="str">
        <f t="array" ref="AU190">IF(MIN(IF(Affectation_S1!$A$5:$AM$216=C192&amp;"5",COLUMN(Affectation_S1!$A$5:$AM$216)))&lt;&gt;0,MIN(IF(Affectation_S1!$A$5:$AM$216=C192&amp;"5",COLUMN(Affectation_S1!$A$5:$AM$216))),"")</f>
        <v/>
      </c>
      <c r="AV190" s="1018"/>
      <c r="AW190" s="1018"/>
      <c r="AX190" s="1018"/>
      <c r="AY190" s="1018"/>
      <c r="AZ190" s="1018"/>
      <c r="BX190" s="452" t="s">
        <v>318</v>
      </c>
    </row>
    <row r="191" spans="1:76" hidden="1">
      <c r="A191" s="1234"/>
      <c r="B191" s="1235"/>
      <c r="C191" s="1235">
        <v>187</v>
      </c>
      <c r="D191" s="323">
        <f>IF(D192&lt;&gt;"",1,0)</f>
        <v>1</v>
      </c>
      <c r="E191" s="323">
        <f>IF(E192&lt;&gt;"",1,0)</f>
        <v>1</v>
      </c>
      <c r="F191" s="323">
        <f t="shared" ref="F191:AM191" si="173">IF(F192&lt;&gt;"",1,0)</f>
        <v>0</v>
      </c>
      <c r="G191" s="323">
        <f t="shared" si="173"/>
        <v>0</v>
      </c>
      <c r="H191" s="324">
        <f t="shared" si="173"/>
        <v>0</v>
      </c>
      <c r="I191" s="324">
        <f t="shared" si="173"/>
        <v>0</v>
      </c>
      <c r="J191" s="324">
        <f t="shared" si="173"/>
        <v>0</v>
      </c>
      <c r="K191" s="324">
        <f t="shared" si="173"/>
        <v>0</v>
      </c>
      <c r="L191" s="325">
        <f t="shared" si="173"/>
        <v>0</v>
      </c>
      <c r="M191" s="325">
        <f t="shared" si="173"/>
        <v>0</v>
      </c>
      <c r="N191" s="325">
        <f t="shared" si="173"/>
        <v>0</v>
      </c>
      <c r="O191" s="325">
        <f t="shared" si="173"/>
        <v>0</v>
      </c>
      <c r="P191" s="326">
        <f t="shared" si="173"/>
        <v>0</v>
      </c>
      <c r="Q191" s="326">
        <f t="shared" si="173"/>
        <v>0</v>
      </c>
      <c r="R191" s="326">
        <f t="shared" si="173"/>
        <v>0</v>
      </c>
      <c r="S191" s="326">
        <f t="shared" si="173"/>
        <v>0</v>
      </c>
      <c r="T191" s="327">
        <f t="shared" si="173"/>
        <v>0</v>
      </c>
      <c r="U191" s="327">
        <f t="shared" si="173"/>
        <v>0</v>
      </c>
      <c r="V191" s="327">
        <f t="shared" si="173"/>
        <v>0</v>
      </c>
      <c r="W191" s="327">
        <f t="shared" si="173"/>
        <v>0</v>
      </c>
      <c r="X191" s="328">
        <f t="shared" si="173"/>
        <v>1</v>
      </c>
      <c r="Y191" s="328">
        <f t="shared" si="173"/>
        <v>0</v>
      </c>
      <c r="Z191" s="328">
        <f t="shared" si="173"/>
        <v>0</v>
      </c>
      <c r="AA191" s="328">
        <f t="shared" si="173"/>
        <v>0</v>
      </c>
      <c r="AB191" s="329">
        <f t="shared" si="173"/>
        <v>0</v>
      </c>
      <c r="AC191" s="329">
        <f t="shared" si="173"/>
        <v>0</v>
      </c>
      <c r="AD191" s="329">
        <f t="shared" si="173"/>
        <v>0</v>
      </c>
      <c r="AE191" s="329">
        <f t="shared" si="173"/>
        <v>0</v>
      </c>
      <c r="AF191" s="330">
        <f t="shared" si="173"/>
        <v>0</v>
      </c>
      <c r="AG191" s="330">
        <f t="shared" si="173"/>
        <v>0</v>
      </c>
      <c r="AH191" s="330">
        <f t="shared" si="173"/>
        <v>0</v>
      </c>
      <c r="AI191" s="330">
        <f t="shared" si="173"/>
        <v>0</v>
      </c>
      <c r="AJ191" s="331">
        <f t="shared" si="173"/>
        <v>0</v>
      </c>
      <c r="AK191" s="331">
        <f t="shared" si="173"/>
        <v>0</v>
      </c>
      <c r="AL191" s="331">
        <f t="shared" si="173"/>
        <v>0</v>
      </c>
      <c r="AM191" s="331">
        <f t="shared" si="173"/>
        <v>0</v>
      </c>
      <c r="AN191" s="1047"/>
      <c r="AO191" s="1234"/>
      <c r="AP191" s="1021"/>
      <c r="AQ191" s="333"/>
      <c r="AR191" s="333"/>
      <c r="AS191" s="333"/>
      <c r="AT191" s="1022"/>
      <c r="AU191" s="1022"/>
      <c r="AV191" s="1018"/>
      <c r="AW191" s="1018"/>
      <c r="AX191" s="1018"/>
      <c r="AY191" s="1018"/>
      <c r="AZ191" s="1018"/>
      <c r="BX191" s="452" t="s">
        <v>318</v>
      </c>
    </row>
    <row r="192" spans="1:76" ht="16.5" thickBot="1">
      <c r="A192" s="1236" t="s">
        <v>59</v>
      </c>
      <c r="B192" s="379" t="str">
        <f t="shared" ref="B192" si="174">C192&amp;"A"</f>
        <v>188A</v>
      </c>
      <c r="C192" s="379">
        <v>188</v>
      </c>
      <c r="D192" s="1024" t="s">
        <v>192</v>
      </c>
      <c r="E192" s="1024" t="s">
        <v>195</v>
      </c>
      <c r="F192" s="1024"/>
      <c r="G192" s="1024"/>
      <c r="H192" s="1025"/>
      <c r="I192" s="1025"/>
      <c r="J192" s="1025"/>
      <c r="K192" s="1025"/>
      <c r="L192" s="1026"/>
      <c r="M192" s="1026"/>
      <c r="N192" s="1026"/>
      <c r="O192" s="1026"/>
      <c r="P192" s="1027"/>
      <c r="Q192" s="1027"/>
      <c r="R192" s="1027"/>
      <c r="S192" s="1027"/>
      <c r="T192" s="1028"/>
      <c r="U192" s="1028"/>
      <c r="V192" s="1028"/>
      <c r="W192" s="1028"/>
      <c r="X192" s="1029" t="s">
        <v>285</v>
      </c>
      <c r="Y192" s="1029"/>
      <c r="Z192" s="1029"/>
      <c r="AA192" s="1029"/>
      <c r="AB192" s="1030"/>
      <c r="AC192" s="1030"/>
      <c r="AD192" s="1030"/>
      <c r="AE192" s="1030"/>
      <c r="AF192" s="1031"/>
      <c r="AG192" s="1031"/>
      <c r="AH192" s="1031"/>
      <c r="AI192" s="1031"/>
      <c r="AJ192" s="1032"/>
      <c r="AK192" s="1032"/>
      <c r="AL192" s="1032"/>
      <c r="AM192" s="1032"/>
      <c r="AN192" s="1047"/>
      <c r="AO192" s="1236" t="s">
        <v>59</v>
      </c>
      <c r="AP192" s="1033" t="s">
        <v>188</v>
      </c>
      <c r="AQ192" s="335" t="str">
        <f>IFERROR(INDEX(Tableau_Affectation_S1,AQ189,AQ190),"")</f>
        <v>Transfert chal. et de mas</v>
      </c>
      <c r="AR192" s="335" t="str">
        <f>IFERROR(INDEX(Tableau_Affectation_S1,AR189,AR190),"")</f>
        <v>TP Transfert chal. et de mas</v>
      </c>
      <c r="AS192" s="335" t="str">
        <f>IFERROR(INDEX(Tableau_Affectation_S1,AS189,AS190),"")</f>
        <v>Transfert de chal. et de masse appr.</v>
      </c>
      <c r="AT192" s="336" t="str">
        <f>IFERROR(INDEX(Tableau_Affectation_S1,AT189,AT190),"")</f>
        <v/>
      </c>
      <c r="AU192" s="336" t="str">
        <f>IFERROR(INDEX(Tableau_Affectation_S1,AU189,AU190),"")</f>
        <v/>
      </c>
      <c r="AV192" s="1034" t="s">
        <v>189</v>
      </c>
      <c r="AW192" s="337" t="str">
        <f>Affectation_S2!AQ192</f>
        <v>Méthodes des volumes finis</v>
      </c>
      <c r="AX192" s="337" t="str">
        <f>Affectation_S2!AR192</f>
        <v>P.Choix 2.1E:</v>
      </c>
      <c r="AY192" s="337" t="str">
        <f>Affectation_S2!AS192</f>
        <v/>
      </c>
      <c r="AZ192" s="337" t="str">
        <f>Affectation_S2!AT192</f>
        <v/>
      </c>
      <c r="BX192" s="452" t="s">
        <v>318</v>
      </c>
    </row>
    <row r="193" spans="1:76" hidden="1">
      <c r="A193" s="1237"/>
      <c r="B193" s="1238"/>
      <c r="C193" s="1238">
        <v>189</v>
      </c>
      <c r="D193" s="313" t="str">
        <f>$B$196&amp;D194</f>
        <v>192A1</v>
      </c>
      <c r="E193" s="313" t="str">
        <f>$B$196&amp;E194</f>
        <v>192A0</v>
      </c>
      <c r="F193" s="313" t="str">
        <f t="shared" ref="F193:AM193" si="175">$B$196&amp;F194</f>
        <v>192A0</v>
      </c>
      <c r="G193" s="313" t="str">
        <f t="shared" si="175"/>
        <v>192A0</v>
      </c>
      <c r="H193" s="314" t="str">
        <f t="shared" si="175"/>
        <v>192A0</v>
      </c>
      <c r="I193" s="314" t="str">
        <f t="shared" si="175"/>
        <v>192A0</v>
      </c>
      <c r="J193" s="314" t="str">
        <f t="shared" si="175"/>
        <v>192A0</v>
      </c>
      <c r="K193" s="314" t="str">
        <f t="shared" si="175"/>
        <v>192A0</v>
      </c>
      <c r="L193" s="315" t="str">
        <f t="shared" si="175"/>
        <v>192A0</v>
      </c>
      <c r="M193" s="315" t="str">
        <f t="shared" si="175"/>
        <v>192A0</v>
      </c>
      <c r="N193" s="315" t="str">
        <f t="shared" si="175"/>
        <v>192A0</v>
      </c>
      <c r="O193" s="315" t="str">
        <f t="shared" si="175"/>
        <v>192A0</v>
      </c>
      <c r="P193" s="316" t="str">
        <f t="shared" si="175"/>
        <v>192A0</v>
      </c>
      <c r="Q193" s="316" t="str">
        <f t="shared" si="175"/>
        <v>192A0</v>
      </c>
      <c r="R193" s="316" t="str">
        <f t="shared" si="175"/>
        <v>192A0</v>
      </c>
      <c r="S193" s="316" t="str">
        <f t="shared" si="175"/>
        <v>192A0</v>
      </c>
      <c r="T193" s="317" t="str">
        <f t="shared" si="175"/>
        <v>192A0</v>
      </c>
      <c r="U193" s="317" t="str">
        <f t="shared" si="175"/>
        <v>192A0</v>
      </c>
      <c r="V193" s="317" t="str">
        <f t="shared" si="175"/>
        <v>192A0</v>
      </c>
      <c r="W193" s="317" t="str">
        <f t="shared" si="175"/>
        <v>192A0</v>
      </c>
      <c r="X193" s="318" t="str">
        <f t="shared" si="175"/>
        <v>192A0</v>
      </c>
      <c r="Y193" s="318" t="str">
        <f t="shared" si="175"/>
        <v>192A0</v>
      </c>
      <c r="Z193" s="318" t="str">
        <f t="shared" si="175"/>
        <v>192A0</v>
      </c>
      <c r="AA193" s="318" t="str">
        <f t="shared" si="175"/>
        <v>192A0</v>
      </c>
      <c r="AB193" s="319" t="str">
        <f t="shared" si="175"/>
        <v>192A2</v>
      </c>
      <c r="AC193" s="319" t="str">
        <f t="shared" si="175"/>
        <v>192A3</v>
      </c>
      <c r="AD193" s="319" t="str">
        <f t="shared" si="175"/>
        <v>192A0</v>
      </c>
      <c r="AE193" s="319" t="str">
        <f t="shared" si="175"/>
        <v>192A0</v>
      </c>
      <c r="AF193" s="320" t="str">
        <f t="shared" si="175"/>
        <v>192A0</v>
      </c>
      <c r="AG193" s="320" t="str">
        <f t="shared" si="175"/>
        <v>192A0</v>
      </c>
      <c r="AH193" s="320" t="str">
        <f t="shared" si="175"/>
        <v>192A0</v>
      </c>
      <c r="AI193" s="320" t="str">
        <f t="shared" si="175"/>
        <v>192A0</v>
      </c>
      <c r="AJ193" s="321" t="str">
        <f t="shared" si="175"/>
        <v>192A0</v>
      </c>
      <c r="AK193" s="321" t="str">
        <f t="shared" si="175"/>
        <v>192A0</v>
      </c>
      <c r="AL193" s="321" t="str">
        <f t="shared" si="175"/>
        <v>192A0</v>
      </c>
      <c r="AM193" s="321" t="str">
        <f t="shared" si="175"/>
        <v>192A0</v>
      </c>
      <c r="AN193" s="1047"/>
      <c r="AO193" s="1237"/>
      <c r="AP193" s="1017"/>
      <c r="AQ193" s="345">
        <f t="shared" ref="AQ193:AT193" si="176">AQ189+4</f>
        <v>192</v>
      </c>
      <c r="AR193" s="345">
        <f t="shared" si="176"/>
        <v>192</v>
      </c>
      <c r="AS193" s="345">
        <f t="shared" si="176"/>
        <v>192</v>
      </c>
      <c r="AT193" s="345">
        <f t="shared" si="176"/>
        <v>192</v>
      </c>
      <c r="AU193" s="333">
        <v>192</v>
      </c>
      <c r="AV193" s="1018"/>
      <c r="AW193" s="1018"/>
      <c r="AX193" s="1018"/>
      <c r="AY193" s="1018"/>
      <c r="AZ193" s="1018"/>
      <c r="BX193" s="452" t="s">
        <v>318</v>
      </c>
    </row>
    <row r="194" spans="1:76" hidden="1">
      <c r="A194" s="1239"/>
      <c r="B194" s="1240"/>
      <c r="C194" s="1240">
        <v>190</v>
      </c>
      <c r="D194" s="323">
        <f>D195</f>
        <v>1</v>
      </c>
      <c r="E194" s="323">
        <f>IF(E195=1,SUM($D$195:E195),0)</f>
        <v>0</v>
      </c>
      <c r="F194" s="323">
        <f>IF(F195=1,SUM($D$195:F195),0)</f>
        <v>0</v>
      </c>
      <c r="G194" s="323">
        <f>IF(G195=1,SUM($D$195:G195),0)</f>
        <v>0</v>
      </c>
      <c r="H194" s="324">
        <f>IF(H195=1,SUM($D$195:H195),0)</f>
        <v>0</v>
      </c>
      <c r="I194" s="324">
        <f>IF(I195=1,SUM($D$195:I195),0)</f>
        <v>0</v>
      </c>
      <c r="J194" s="324">
        <f>IF(J195=1,SUM($D$195:J195),0)</f>
        <v>0</v>
      </c>
      <c r="K194" s="324">
        <f>IF(K195=1,SUM($D$195:K195),0)</f>
        <v>0</v>
      </c>
      <c r="L194" s="325">
        <f>IF(L195=1,SUM($D$195:L195),0)</f>
        <v>0</v>
      </c>
      <c r="M194" s="325">
        <f>IF(M195=1,SUM($D$195:M195),0)</f>
        <v>0</v>
      </c>
      <c r="N194" s="325">
        <f>IF(N195=1,SUM($D$195:N195),0)</f>
        <v>0</v>
      </c>
      <c r="O194" s="325">
        <f>IF(O195=1,SUM($D$195:O195),0)</f>
        <v>0</v>
      </c>
      <c r="P194" s="326">
        <f>IF(P195=1,SUM($D$195:P195),0)</f>
        <v>0</v>
      </c>
      <c r="Q194" s="326">
        <f>IF(Q195=1,SUM($D$195:Q195),0)</f>
        <v>0</v>
      </c>
      <c r="R194" s="326">
        <f>IF(R195=1,SUM($D$195:R195),0)</f>
        <v>0</v>
      </c>
      <c r="S194" s="326">
        <f>IF(S195=1,SUM($D$195:S195),0)</f>
        <v>0</v>
      </c>
      <c r="T194" s="327">
        <f>IF(T195=1,SUM($D$195:T195),0)</f>
        <v>0</v>
      </c>
      <c r="U194" s="327">
        <f>IF(U195=1,SUM($D$195:U195),0)</f>
        <v>0</v>
      </c>
      <c r="V194" s="327">
        <f>IF(V195=1,SUM($D$195:V195),0)</f>
        <v>0</v>
      </c>
      <c r="W194" s="327">
        <f>IF(W195=1,SUM($D$195:W195),0)</f>
        <v>0</v>
      </c>
      <c r="X194" s="328">
        <f>IF(X195=1,SUM($D$195:X195),0)</f>
        <v>0</v>
      </c>
      <c r="Y194" s="328">
        <f>IF(Y195=1,SUM($D$195:Y195),0)</f>
        <v>0</v>
      </c>
      <c r="Z194" s="328">
        <f>IF(Z195=1,SUM($D$195:Z195),0)</f>
        <v>0</v>
      </c>
      <c r="AA194" s="328">
        <f>IF(AA195=1,SUM($D$195:AA195),0)</f>
        <v>0</v>
      </c>
      <c r="AB194" s="329">
        <f>IF(AB195=1,SUM($D$195:AB195),0)</f>
        <v>2</v>
      </c>
      <c r="AC194" s="329">
        <f>IF(AC195=1,SUM($D$195:AC195),0)</f>
        <v>3</v>
      </c>
      <c r="AD194" s="329">
        <f>IF(AD195=1,SUM($D$195:AD195),0)</f>
        <v>0</v>
      </c>
      <c r="AE194" s="329">
        <f>IF(AE195=1,SUM($D$195:AE195),0)</f>
        <v>0</v>
      </c>
      <c r="AF194" s="330">
        <f>IF(AF195=1,SUM($D$195:AF195),0)</f>
        <v>0</v>
      </c>
      <c r="AG194" s="330">
        <f>IF(AG195=1,SUM($D$195:AG195),0)</f>
        <v>0</v>
      </c>
      <c r="AH194" s="330">
        <f>IF(AH195=1,SUM($D$195:AH195),0)</f>
        <v>0</v>
      </c>
      <c r="AI194" s="330">
        <f>IF(AI195=1,SUM($D$195:AI195),0)</f>
        <v>0</v>
      </c>
      <c r="AJ194" s="331">
        <f>IF(AJ195=1,SUM($D$195:AJ195),0)</f>
        <v>0</v>
      </c>
      <c r="AK194" s="331">
        <f>IF(AK195=1,SUM($D$195:AK195),0)</f>
        <v>0</v>
      </c>
      <c r="AL194" s="331">
        <f>IF(AL195=1,SUM($D$195:AL195),0)</f>
        <v>0</v>
      </c>
      <c r="AM194" s="331">
        <f>IF(AM195=1,SUM($D$195:AM195),0)</f>
        <v>0</v>
      </c>
      <c r="AN194" s="1047"/>
      <c r="AO194" s="1239"/>
      <c r="AP194" s="1021"/>
      <c r="AQ194" s="333">
        <f t="array" ref="AQ194">IF(MIN(IF(Affectation_S1!$A$5:$AM$216=B196&amp;"1",COLUMN(Affectation_S1!$A$5:$AM$216)))&lt;&gt;0,MIN(IF(Affectation_S1!$A$5:$AM$216=B196&amp;"1",COLUMN(Affectation_S1!$A$5:$AM$216))),"")</f>
        <v>4</v>
      </c>
      <c r="AR194" s="333">
        <f t="array" ref="AR194">IF(MIN(IF(Affectation_S1!$A$5:$AM$216=B196&amp;"2",COLUMN(Affectation_S1!$A$5:$AM$216)))&lt;&gt;0,MIN(IF(Affectation_S1!$A$5:$AM$216=B196&amp;"2",COLUMN(Affectation_S1!$A$5:$AM$216))),"")</f>
        <v>28</v>
      </c>
      <c r="AS194" s="333">
        <f t="array" ref="AS194">IF(MIN(IF(Affectation_S1!$A$5:$AM$216=B196&amp;"3",COLUMN(Affectation_S1!$A$5:$AM$216)))&lt;&gt;0,MIN(IF(Affectation_S1!$A$5:$AM$216=B196&amp;"3",COLUMN(Affectation_S1!$A$5:$AM$216))),"")</f>
        <v>29</v>
      </c>
      <c r="AT194" s="333" t="str">
        <f t="array" ref="AT194">IF(MIN(IF(Affectation_S1!$A$5:$AM$216=B196&amp;"4",COLUMN(Affectation_S1!$A$5:$AM$216)))&lt;&gt;0,MIN(IF(Affectation_S1!$A$5:$AM$216=B196&amp;"4",COLUMN(Affectation_S1!$A$5:$AM$216))),"")</f>
        <v/>
      </c>
      <c r="AU194" s="333" t="str">
        <f t="array" ref="AU194">IF(MIN(IF(Affectation_S1!$A$5:$AM$216=C196&amp;"5",COLUMN(Affectation_S1!$A$5:$AM$216)))&lt;&gt;0,MIN(IF(Affectation_S1!$A$5:$AM$216=C196&amp;"5",COLUMN(Affectation_S1!$A$5:$AM$216))),"")</f>
        <v/>
      </c>
      <c r="AV194" s="1018"/>
      <c r="AW194" s="1018"/>
      <c r="AX194" s="1018"/>
      <c r="AY194" s="1018"/>
      <c r="AZ194" s="1018"/>
      <c r="BX194" s="452" t="s">
        <v>318</v>
      </c>
    </row>
    <row r="195" spans="1:76" hidden="1">
      <c r="A195" s="1239"/>
      <c r="B195" s="1240"/>
      <c r="C195" s="1240">
        <v>191</v>
      </c>
      <c r="D195" s="323">
        <f>IF(D196&lt;&gt;"",1,0)</f>
        <v>1</v>
      </c>
      <c r="E195" s="323">
        <f>IF(E196&lt;&gt;"",1,0)</f>
        <v>0</v>
      </c>
      <c r="F195" s="323">
        <f t="shared" ref="F195:AM195" si="177">IF(F196&lt;&gt;"",1,0)</f>
        <v>0</v>
      </c>
      <c r="G195" s="323">
        <f t="shared" si="177"/>
        <v>0</v>
      </c>
      <c r="H195" s="324">
        <f t="shared" si="177"/>
        <v>0</v>
      </c>
      <c r="I195" s="324">
        <f t="shared" si="177"/>
        <v>0</v>
      </c>
      <c r="J195" s="324">
        <f t="shared" si="177"/>
        <v>0</v>
      </c>
      <c r="K195" s="324">
        <f t="shared" si="177"/>
        <v>0</v>
      </c>
      <c r="L195" s="325">
        <f t="shared" si="177"/>
        <v>0</v>
      </c>
      <c r="M195" s="325">
        <f t="shared" si="177"/>
        <v>0</v>
      </c>
      <c r="N195" s="325">
        <f t="shared" si="177"/>
        <v>0</v>
      </c>
      <c r="O195" s="325">
        <f t="shared" si="177"/>
        <v>0</v>
      </c>
      <c r="P195" s="326">
        <f t="shared" si="177"/>
        <v>0</v>
      </c>
      <c r="Q195" s="326">
        <f t="shared" si="177"/>
        <v>0</v>
      </c>
      <c r="R195" s="326">
        <f t="shared" si="177"/>
        <v>0</v>
      </c>
      <c r="S195" s="326">
        <f t="shared" si="177"/>
        <v>0</v>
      </c>
      <c r="T195" s="327">
        <f t="shared" si="177"/>
        <v>0</v>
      </c>
      <c r="U195" s="327">
        <f t="shared" si="177"/>
        <v>0</v>
      </c>
      <c r="V195" s="327">
        <f t="shared" si="177"/>
        <v>0</v>
      </c>
      <c r="W195" s="327">
        <f t="shared" si="177"/>
        <v>0</v>
      </c>
      <c r="X195" s="328">
        <f t="shared" si="177"/>
        <v>0</v>
      </c>
      <c r="Y195" s="328">
        <f t="shared" si="177"/>
        <v>0</v>
      </c>
      <c r="Z195" s="328">
        <f t="shared" si="177"/>
        <v>0</v>
      </c>
      <c r="AA195" s="328">
        <f t="shared" si="177"/>
        <v>0</v>
      </c>
      <c r="AB195" s="329">
        <f t="shared" si="177"/>
        <v>1</v>
      </c>
      <c r="AC195" s="329">
        <f t="shared" si="177"/>
        <v>1</v>
      </c>
      <c r="AD195" s="329">
        <f t="shared" si="177"/>
        <v>0</v>
      </c>
      <c r="AE195" s="329">
        <f t="shared" si="177"/>
        <v>0</v>
      </c>
      <c r="AF195" s="330">
        <f t="shared" si="177"/>
        <v>0</v>
      </c>
      <c r="AG195" s="330">
        <f t="shared" si="177"/>
        <v>0</v>
      </c>
      <c r="AH195" s="330">
        <f t="shared" si="177"/>
        <v>0</v>
      </c>
      <c r="AI195" s="330">
        <f t="shared" si="177"/>
        <v>0</v>
      </c>
      <c r="AJ195" s="331">
        <f t="shared" si="177"/>
        <v>0</v>
      </c>
      <c r="AK195" s="331">
        <f t="shared" si="177"/>
        <v>0</v>
      </c>
      <c r="AL195" s="331">
        <f t="shared" si="177"/>
        <v>0</v>
      </c>
      <c r="AM195" s="331">
        <f t="shared" si="177"/>
        <v>0</v>
      </c>
      <c r="AN195" s="1047"/>
      <c r="AO195" s="1239"/>
      <c r="AP195" s="1021"/>
      <c r="AQ195" s="333"/>
      <c r="AR195" s="333"/>
      <c r="AS195" s="333"/>
      <c r="AT195" s="1022"/>
      <c r="AU195" s="333"/>
      <c r="AV195" s="1018"/>
      <c r="AW195" s="1018"/>
      <c r="AX195" s="1018"/>
      <c r="AY195" s="1018"/>
      <c r="AZ195" s="1018"/>
      <c r="BX195" s="452" t="s">
        <v>318</v>
      </c>
    </row>
    <row r="196" spans="1:76" ht="16.5" thickBot="1">
      <c r="A196" s="1241" t="s">
        <v>52</v>
      </c>
      <c r="B196" s="380" t="str">
        <f t="shared" ref="B196" si="178">C196&amp;"A"</f>
        <v>192A</v>
      </c>
      <c r="C196" s="380">
        <v>192</v>
      </c>
      <c r="D196" s="1024" t="s">
        <v>194</v>
      </c>
      <c r="E196" s="1024"/>
      <c r="F196" s="1024"/>
      <c r="G196" s="1024"/>
      <c r="H196" s="1025"/>
      <c r="I196" s="1025"/>
      <c r="J196" s="1025"/>
      <c r="K196" s="1025"/>
      <c r="L196" s="1026"/>
      <c r="M196" s="1026"/>
      <c r="N196" s="1026"/>
      <c r="O196" s="1026"/>
      <c r="P196" s="1027"/>
      <c r="Q196" s="1027"/>
      <c r="R196" s="1027"/>
      <c r="S196" s="1027"/>
      <c r="T196" s="1028"/>
      <c r="U196" s="1028"/>
      <c r="V196" s="1028"/>
      <c r="W196" s="1028"/>
      <c r="X196" s="1029"/>
      <c r="Y196" s="1029"/>
      <c r="Z196" s="1029"/>
      <c r="AA196" s="1029"/>
      <c r="AB196" s="1030" t="s">
        <v>305</v>
      </c>
      <c r="AC196" s="1030" t="s">
        <v>309</v>
      </c>
      <c r="AD196" s="1030"/>
      <c r="AE196" s="1030"/>
      <c r="AF196" s="1031"/>
      <c r="AG196" s="1031"/>
      <c r="AH196" s="1031"/>
      <c r="AI196" s="1031"/>
      <c r="AJ196" s="1032"/>
      <c r="AK196" s="1032"/>
      <c r="AL196" s="1032"/>
      <c r="AM196" s="1032"/>
      <c r="AN196" s="1047"/>
      <c r="AO196" s="1241" t="s">
        <v>52</v>
      </c>
      <c r="AP196" s="1033" t="s">
        <v>188</v>
      </c>
      <c r="AQ196" s="335" t="str">
        <f>IFERROR(INDEX(Tableau_Affectation_S1,AQ193,AQ194),"")</f>
        <v>Comportements méc. Mét. et all.</v>
      </c>
      <c r="AR196" s="335" t="str">
        <f>IFERROR(INDEX(Tableau_Affectation_S1,AR193,AR194),"")</f>
        <v>Matériaux innovants</v>
      </c>
      <c r="AS196" s="335" t="str">
        <f>IFERROR(INDEX(Tableau_Affectation_S1,AS193,AS194),"")</f>
        <v>Mise en forme des métaux</v>
      </c>
      <c r="AT196" s="336" t="str">
        <f>IFERROR(INDEX(Tableau_Affectation_S1,AT193,AT194),"")</f>
        <v/>
      </c>
      <c r="AU196" s="336" t="str">
        <f>IFERROR(INDEX(Tableau_Affectation_S1,AU193,AU194),"")</f>
        <v/>
      </c>
      <c r="AV196" s="1034" t="s">
        <v>189</v>
      </c>
      <c r="AW196" s="337" t="str">
        <f>Affectation_S2!AQ196</f>
        <v>Procédés de mise en forme des métaux</v>
      </c>
      <c r="AX196" s="337" t="str">
        <f>Affectation_S2!AR196</f>
        <v>TP Procédés de mise en forme des mét.</v>
      </c>
      <c r="AY196" s="337" t="str">
        <f>Affectation_S2!AS196</f>
        <v>Equilibre de phases</v>
      </c>
      <c r="AZ196" s="337" t="str">
        <f>Affectation_S2!AT196</f>
        <v/>
      </c>
      <c r="BX196" s="452" t="s">
        <v>318</v>
      </c>
    </row>
    <row r="197" spans="1:76" hidden="1">
      <c r="A197" s="1242"/>
      <c r="B197" s="1243"/>
      <c r="C197" s="1243">
        <v>193</v>
      </c>
      <c r="D197" s="313" t="str">
        <f>$B$200&amp;D198</f>
        <v>196A1</v>
      </c>
      <c r="E197" s="313" t="str">
        <f>$B$200&amp;E198</f>
        <v>196A0</v>
      </c>
      <c r="F197" s="313" t="str">
        <f t="shared" ref="F197:AM197" si="179">$B$200&amp;F198</f>
        <v>196A0</v>
      </c>
      <c r="G197" s="313" t="str">
        <f t="shared" si="179"/>
        <v>196A0</v>
      </c>
      <c r="H197" s="314" t="str">
        <f t="shared" si="179"/>
        <v>196A0</v>
      </c>
      <c r="I197" s="314" t="str">
        <f t="shared" si="179"/>
        <v>196A0</v>
      </c>
      <c r="J197" s="314" t="str">
        <f t="shared" si="179"/>
        <v>196A0</v>
      </c>
      <c r="K197" s="314" t="str">
        <f t="shared" si="179"/>
        <v>196A0</v>
      </c>
      <c r="L197" s="315" t="str">
        <f t="shared" si="179"/>
        <v>196A0</v>
      </c>
      <c r="M197" s="315" t="str">
        <f t="shared" si="179"/>
        <v>196A0</v>
      </c>
      <c r="N197" s="315" t="str">
        <f t="shared" si="179"/>
        <v>196A0</v>
      </c>
      <c r="O197" s="315" t="str">
        <f t="shared" si="179"/>
        <v>196A0</v>
      </c>
      <c r="P197" s="316" t="str">
        <f t="shared" si="179"/>
        <v>196A0</v>
      </c>
      <c r="Q197" s="316" t="str">
        <f t="shared" si="179"/>
        <v>196A0</v>
      </c>
      <c r="R197" s="316" t="str">
        <f t="shared" si="179"/>
        <v>196A0</v>
      </c>
      <c r="S197" s="316" t="str">
        <f t="shared" si="179"/>
        <v>196A0</v>
      </c>
      <c r="T197" s="317" t="str">
        <f t="shared" si="179"/>
        <v>196A0</v>
      </c>
      <c r="U197" s="317" t="str">
        <f t="shared" si="179"/>
        <v>196A0</v>
      </c>
      <c r="V197" s="317" t="str">
        <f t="shared" si="179"/>
        <v>196A0</v>
      </c>
      <c r="W197" s="317" t="str">
        <f t="shared" si="179"/>
        <v>196A0</v>
      </c>
      <c r="X197" s="318" t="str">
        <f t="shared" si="179"/>
        <v>196A0</v>
      </c>
      <c r="Y197" s="318" t="str">
        <f t="shared" si="179"/>
        <v>196A0</v>
      </c>
      <c r="Z197" s="318" t="str">
        <f t="shared" si="179"/>
        <v>196A0</v>
      </c>
      <c r="AA197" s="318" t="str">
        <f t="shared" si="179"/>
        <v>196A0</v>
      </c>
      <c r="AB197" s="319" t="str">
        <f t="shared" si="179"/>
        <v>196A0</v>
      </c>
      <c r="AC197" s="319" t="str">
        <f t="shared" si="179"/>
        <v>196A0</v>
      </c>
      <c r="AD197" s="319" t="str">
        <f t="shared" si="179"/>
        <v>196A0</v>
      </c>
      <c r="AE197" s="319" t="str">
        <f t="shared" si="179"/>
        <v>196A0</v>
      </c>
      <c r="AF197" s="320" t="str">
        <f t="shared" si="179"/>
        <v>196A0</v>
      </c>
      <c r="AG197" s="320" t="str">
        <f t="shared" si="179"/>
        <v>196A0</v>
      </c>
      <c r="AH197" s="320" t="str">
        <f t="shared" si="179"/>
        <v>196A0</v>
      </c>
      <c r="AI197" s="320" t="str">
        <f t="shared" si="179"/>
        <v>196A0</v>
      </c>
      <c r="AJ197" s="321" t="str">
        <f t="shared" si="179"/>
        <v>196A0</v>
      </c>
      <c r="AK197" s="321" t="str">
        <f t="shared" si="179"/>
        <v>196A0</v>
      </c>
      <c r="AL197" s="321" t="str">
        <f t="shared" si="179"/>
        <v>196A0</v>
      </c>
      <c r="AM197" s="321" t="str">
        <f t="shared" si="179"/>
        <v>196A0</v>
      </c>
      <c r="AN197" s="1047"/>
      <c r="AO197" s="1242"/>
      <c r="AP197" s="1017"/>
      <c r="AQ197" s="345">
        <f t="shared" ref="AQ197:AT197" si="180">AQ193+4</f>
        <v>196</v>
      </c>
      <c r="AR197" s="345">
        <f t="shared" si="180"/>
        <v>196</v>
      </c>
      <c r="AS197" s="345">
        <f t="shared" si="180"/>
        <v>196</v>
      </c>
      <c r="AT197" s="345">
        <f t="shared" si="180"/>
        <v>196</v>
      </c>
      <c r="AU197" s="345">
        <v>196</v>
      </c>
      <c r="AV197" s="1018"/>
      <c r="AW197" s="1018"/>
      <c r="AX197" s="1018"/>
      <c r="AY197" s="1018"/>
      <c r="AZ197" s="1018"/>
      <c r="BX197" s="452" t="s">
        <v>318</v>
      </c>
    </row>
    <row r="198" spans="1:76" hidden="1">
      <c r="A198" s="1244"/>
      <c r="B198" s="1245"/>
      <c r="C198" s="1245">
        <v>194</v>
      </c>
      <c r="D198" s="323">
        <f>D199</f>
        <v>1</v>
      </c>
      <c r="E198" s="323">
        <f>IF(E199=1,SUM($D$199:E199),0)</f>
        <v>0</v>
      </c>
      <c r="F198" s="323">
        <f>IF(F199=1,SUM($D$199:F199),0)</f>
        <v>0</v>
      </c>
      <c r="G198" s="323">
        <f>IF(G199=1,SUM($D$199:G199),0)</f>
        <v>0</v>
      </c>
      <c r="H198" s="324">
        <f>IF(H199=1,SUM($D$199:H199),0)</f>
        <v>0</v>
      </c>
      <c r="I198" s="324">
        <f>IF(I199=1,SUM($D$199:I199),0)</f>
        <v>0</v>
      </c>
      <c r="J198" s="324">
        <f>IF(J199=1,SUM($D$199:J199),0)</f>
        <v>0</v>
      </c>
      <c r="K198" s="324">
        <f>IF(K199=1,SUM($D$199:K199),0)</f>
        <v>0</v>
      </c>
      <c r="L198" s="325">
        <f>IF(L199=1,SUM($D$199:L199),0)</f>
        <v>0</v>
      </c>
      <c r="M198" s="325">
        <f>IF(M199=1,SUM($D$199:M199),0)</f>
        <v>0</v>
      </c>
      <c r="N198" s="325">
        <f>IF(N199=1,SUM($D$199:N199),0)</f>
        <v>0</v>
      </c>
      <c r="O198" s="325">
        <f>IF(O199=1,SUM($D$199:O199),0)</f>
        <v>0</v>
      </c>
      <c r="P198" s="326">
        <f>IF(P199=1,SUM($D$199:P199),0)</f>
        <v>0</v>
      </c>
      <c r="Q198" s="326">
        <f>IF(Q199=1,SUM($D$199:Q199),0)</f>
        <v>0</v>
      </c>
      <c r="R198" s="326">
        <f>IF(R199=1,SUM($D$199:R199),0)</f>
        <v>0</v>
      </c>
      <c r="S198" s="326">
        <f>IF(S199=1,SUM($D$199:S199),0)</f>
        <v>0</v>
      </c>
      <c r="T198" s="327">
        <f>IF(T199=1,SUM($D$199:T199),0)</f>
        <v>0</v>
      </c>
      <c r="U198" s="327">
        <f>IF(U199=1,SUM($D$199:U199),0)</f>
        <v>0</v>
      </c>
      <c r="V198" s="327">
        <f>IF(V199=1,SUM($D$199:V199),0)</f>
        <v>0</v>
      </c>
      <c r="W198" s="327">
        <f>IF(W199=1,SUM($D$199:W199),0)</f>
        <v>0</v>
      </c>
      <c r="X198" s="328">
        <f>IF(X199=1,SUM($D$199:X199),0)</f>
        <v>0</v>
      </c>
      <c r="Y198" s="328">
        <f>IF(Y199=1,SUM($D$199:Y199),0)</f>
        <v>0</v>
      </c>
      <c r="Z198" s="328">
        <f>IF(Z199=1,SUM($D$199:Z199),0)</f>
        <v>0</v>
      </c>
      <c r="AA198" s="328">
        <f>IF(AA199=1,SUM($D$199:AA199),0)</f>
        <v>0</v>
      </c>
      <c r="AB198" s="329">
        <f>IF(AB199=1,SUM($D$199:AB199),0)</f>
        <v>0</v>
      </c>
      <c r="AC198" s="329">
        <f>IF(AC199=1,SUM($D$199:AC199),0)</f>
        <v>0</v>
      </c>
      <c r="AD198" s="329">
        <f>IF(AD199=1,SUM($D$199:AD199),0)</f>
        <v>0</v>
      </c>
      <c r="AE198" s="329">
        <f>IF(AE199=1,SUM($D$199:AE199),0)</f>
        <v>0</v>
      </c>
      <c r="AF198" s="330">
        <f>IF(AF199=1,SUM($D$199:AF199),0)</f>
        <v>0</v>
      </c>
      <c r="AG198" s="330">
        <f>IF(AG199=1,SUM($D$199:AG199),0)</f>
        <v>0</v>
      </c>
      <c r="AH198" s="330">
        <f>IF(AH199=1,SUM($D$199:AH199),0)</f>
        <v>0</v>
      </c>
      <c r="AI198" s="330">
        <f>IF(AI199=1,SUM($D$199:AI199),0)</f>
        <v>0</v>
      </c>
      <c r="AJ198" s="331">
        <f>IF(AJ199=1,SUM($D$199:AJ199),0)</f>
        <v>0</v>
      </c>
      <c r="AK198" s="331">
        <f>IF(AK199=1,SUM($D$199:AK199),0)</f>
        <v>0</v>
      </c>
      <c r="AL198" s="331">
        <f>IF(AL199=1,SUM($D$199:AL199),0)</f>
        <v>0</v>
      </c>
      <c r="AM198" s="331">
        <f>IF(AM199=1,SUM($D$199:AM199),0)</f>
        <v>0</v>
      </c>
      <c r="AN198" s="1047"/>
      <c r="AO198" s="1244"/>
      <c r="AP198" s="1021"/>
      <c r="AQ198" s="333">
        <f t="array" ref="AQ198">IF(MIN(IF(Affectation_S1!$A$5:$AM$216=B200&amp;"1",COLUMN(Affectation_S1!$A$5:$AM$216)))&lt;&gt;0,MIN(IF(Affectation_S1!$A$5:$AM$216=B200&amp;"1",COLUMN(Affectation_S1!$A$5:$AM$216))),"")</f>
        <v>4</v>
      </c>
      <c r="AR198" s="333" t="str">
        <f t="array" ref="AR198">IF(MIN(IF(Affectation_S1!$A$5:$AM$216=B200&amp;"2",COLUMN(Affectation_S1!$A$5:$AM$216)))&lt;&gt;0,MIN(IF(Affectation_S1!$A$5:$AM$216=B200&amp;"2",COLUMN(Affectation_S1!$A$5:$AM$216))),"")</f>
        <v/>
      </c>
      <c r="AS198" s="333" t="str">
        <f t="array" ref="AS198">IF(MIN(IF(Affectation_S1!$A$5:$AM$216=B200&amp;"3",COLUMN(Affectation_S1!$A$5:$AM$216)))&lt;&gt;0,MIN(IF(Affectation_S1!$A$5:$AM$216=B200&amp;"3",COLUMN(Affectation_S1!$A$5:$AM$216))),"")</f>
        <v/>
      </c>
      <c r="AT198" s="333" t="str">
        <f t="array" ref="AT198">IF(MIN(IF(Affectation_S1!$A$5:$AM$216=B200&amp;"4",COLUMN(Affectation_S1!$A$5:$AM$216)))&lt;&gt;0,MIN(IF(Affectation_S1!$A$5:$AM$216=B200&amp;"4",COLUMN(Affectation_S1!$A$5:$AM$216))),"")</f>
        <v/>
      </c>
      <c r="AU198" s="333" t="str">
        <f t="array" ref="AU198">IF(MIN(IF(Affectation_S1!$A$5:$AM$216=C200&amp;"5",COLUMN(Affectation_S1!$A$5:$AM$216)))&lt;&gt;0,MIN(IF(Affectation_S1!$A$5:$AM$216=C200&amp;"5",COLUMN(Affectation_S1!$A$5:$AM$216))),"")</f>
        <v/>
      </c>
      <c r="AV198" s="1018"/>
      <c r="AW198" s="1018"/>
      <c r="AX198" s="1018"/>
      <c r="AY198" s="1018"/>
      <c r="AZ198" s="1018"/>
      <c r="BX198" s="452" t="s">
        <v>318</v>
      </c>
    </row>
    <row r="199" spans="1:76" hidden="1">
      <c r="A199" s="1244"/>
      <c r="B199" s="1245"/>
      <c r="C199" s="1245">
        <v>195</v>
      </c>
      <c r="D199" s="323">
        <f>IF(D200&lt;&gt;"",1,0)</f>
        <v>1</v>
      </c>
      <c r="E199" s="323">
        <f>IF(E200&lt;&gt;"",1,0)</f>
        <v>0</v>
      </c>
      <c r="F199" s="323">
        <f t="shared" ref="F199:AM199" si="181">IF(F200&lt;&gt;"",1,0)</f>
        <v>0</v>
      </c>
      <c r="G199" s="323">
        <f t="shared" si="181"/>
        <v>0</v>
      </c>
      <c r="H199" s="324">
        <f t="shared" si="181"/>
        <v>0</v>
      </c>
      <c r="I199" s="324">
        <f t="shared" si="181"/>
        <v>0</v>
      </c>
      <c r="J199" s="324">
        <f t="shared" si="181"/>
        <v>0</v>
      </c>
      <c r="K199" s="324">
        <f t="shared" si="181"/>
        <v>0</v>
      </c>
      <c r="L199" s="325">
        <f t="shared" si="181"/>
        <v>0</v>
      </c>
      <c r="M199" s="325">
        <f t="shared" si="181"/>
        <v>0</v>
      </c>
      <c r="N199" s="325">
        <f t="shared" si="181"/>
        <v>0</v>
      </c>
      <c r="O199" s="325">
        <f t="shared" si="181"/>
        <v>0</v>
      </c>
      <c r="P199" s="326">
        <f t="shared" si="181"/>
        <v>0</v>
      </c>
      <c r="Q199" s="326">
        <f t="shared" si="181"/>
        <v>0</v>
      </c>
      <c r="R199" s="326">
        <f t="shared" si="181"/>
        <v>0</v>
      </c>
      <c r="S199" s="326">
        <f t="shared" si="181"/>
        <v>0</v>
      </c>
      <c r="T199" s="327">
        <f t="shared" si="181"/>
        <v>0</v>
      </c>
      <c r="U199" s="327">
        <f t="shared" si="181"/>
        <v>0</v>
      </c>
      <c r="V199" s="327">
        <f t="shared" si="181"/>
        <v>0</v>
      </c>
      <c r="W199" s="327">
        <f t="shared" si="181"/>
        <v>0</v>
      </c>
      <c r="X199" s="328">
        <f t="shared" si="181"/>
        <v>0</v>
      </c>
      <c r="Y199" s="328">
        <f t="shared" si="181"/>
        <v>0</v>
      </c>
      <c r="Z199" s="328">
        <f t="shared" si="181"/>
        <v>0</v>
      </c>
      <c r="AA199" s="328">
        <f t="shared" si="181"/>
        <v>0</v>
      </c>
      <c r="AB199" s="329">
        <f t="shared" si="181"/>
        <v>0</v>
      </c>
      <c r="AC199" s="329">
        <f t="shared" si="181"/>
        <v>0</v>
      </c>
      <c r="AD199" s="329">
        <f t="shared" si="181"/>
        <v>0</v>
      </c>
      <c r="AE199" s="329">
        <f t="shared" si="181"/>
        <v>0</v>
      </c>
      <c r="AF199" s="330">
        <f t="shared" si="181"/>
        <v>0</v>
      </c>
      <c r="AG199" s="330">
        <f t="shared" si="181"/>
        <v>0</v>
      </c>
      <c r="AH199" s="330">
        <f t="shared" si="181"/>
        <v>0</v>
      </c>
      <c r="AI199" s="330">
        <f t="shared" si="181"/>
        <v>0</v>
      </c>
      <c r="AJ199" s="331">
        <f t="shared" si="181"/>
        <v>0</v>
      </c>
      <c r="AK199" s="331">
        <f t="shared" si="181"/>
        <v>0</v>
      </c>
      <c r="AL199" s="331">
        <f t="shared" si="181"/>
        <v>0</v>
      </c>
      <c r="AM199" s="331">
        <f t="shared" si="181"/>
        <v>0</v>
      </c>
      <c r="AN199" s="1047"/>
      <c r="AO199" s="1244"/>
      <c r="AP199" s="1021"/>
      <c r="AQ199" s="333"/>
      <c r="AR199" s="333"/>
      <c r="AS199" s="333"/>
      <c r="AT199" s="1022"/>
      <c r="AU199" s="1022"/>
      <c r="AV199" s="1018"/>
      <c r="AW199" s="1018"/>
      <c r="AX199" s="1018"/>
      <c r="AY199" s="1018"/>
      <c r="AZ199" s="1018"/>
      <c r="BX199" s="452" t="s">
        <v>318</v>
      </c>
    </row>
    <row r="200" spans="1:76" ht="16.5" thickBot="1">
      <c r="A200" s="1246" t="s">
        <v>363</v>
      </c>
      <c r="B200" s="381" t="str">
        <f t="shared" ref="B200" si="182">C200&amp;"A"</f>
        <v>196A</v>
      </c>
      <c r="C200" s="381">
        <v>196</v>
      </c>
      <c r="D200" s="1024" t="s">
        <v>201</v>
      </c>
      <c r="E200" s="1024"/>
      <c r="F200" s="1024"/>
      <c r="G200" s="1024"/>
      <c r="H200" s="1025"/>
      <c r="I200" s="1025"/>
      <c r="J200" s="1025"/>
      <c r="K200" s="1025"/>
      <c r="L200" s="1026"/>
      <c r="M200" s="1026"/>
      <c r="N200" s="1026"/>
      <c r="O200" s="1026"/>
      <c r="P200" s="1027"/>
      <c r="Q200" s="1027"/>
      <c r="R200" s="1027"/>
      <c r="S200" s="1027"/>
      <c r="T200" s="1028"/>
      <c r="U200" s="1028"/>
      <c r="V200" s="1028"/>
      <c r="W200" s="1028"/>
      <c r="X200" s="1029"/>
      <c r="Y200" s="1029"/>
      <c r="Z200" s="1029"/>
      <c r="AA200" s="1029"/>
      <c r="AB200" s="1030"/>
      <c r="AC200" s="1030"/>
      <c r="AD200" s="1030"/>
      <c r="AE200" s="1030"/>
      <c r="AF200" s="1031"/>
      <c r="AG200" s="1031"/>
      <c r="AH200" s="1031"/>
      <c r="AI200" s="1031"/>
      <c r="AJ200" s="1032"/>
      <c r="AK200" s="1032"/>
      <c r="AL200" s="1032"/>
      <c r="AM200" s="1032"/>
      <c r="AN200" s="1047"/>
      <c r="AO200" s="1246" t="s">
        <v>363</v>
      </c>
      <c r="AP200" s="1033" t="s">
        <v>188</v>
      </c>
      <c r="AQ200" s="335" t="str">
        <f>IFERROR(INDEX(Tableau_Affectation_S1,AQ197,AQ198),"")</f>
        <v>Électricité industrielle</v>
      </c>
      <c r="AR200" s="335" t="str">
        <f>IFERROR(INDEX(Tableau_Affectation_S1,AR197,AR198),"")</f>
        <v/>
      </c>
      <c r="AS200" s="335" t="str">
        <f>IFERROR(INDEX(Tableau_Affectation_S1,AS197,AS198),"")</f>
        <v/>
      </c>
      <c r="AT200" s="336" t="str">
        <f>IFERROR(INDEX(Tableau_Affectation_S1,AT197,AT198),"")</f>
        <v/>
      </c>
      <c r="AU200" s="336" t="str">
        <f>IFERROR(INDEX(Tableau_Affectation_S1,AU197,AU198),"")</f>
        <v/>
      </c>
      <c r="AV200" s="1034" t="s">
        <v>189</v>
      </c>
      <c r="AW200" s="337" t="str">
        <f>Affectation_S2!AQ200</f>
        <v>Sécurité et environnement</v>
      </c>
      <c r="AX200" s="337" t="str">
        <f>Affectation_S2!AR200</f>
        <v/>
      </c>
      <c r="AY200" s="337" t="str">
        <f>Affectation_S2!AS200</f>
        <v/>
      </c>
      <c r="AZ200" s="337" t="str">
        <f>Affectation_S2!AT200</f>
        <v/>
      </c>
      <c r="BX200" s="452" t="s">
        <v>318</v>
      </c>
    </row>
    <row r="201" spans="1:76" hidden="1">
      <c r="A201" s="1207"/>
      <c r="B201" s="1208"/>
      <c r="C201" s="1208">
        <v>197</v>
      </c>
      <c r="D201" s="313" t="str">
        <f>$B$204&amp;D202</f>
        <v>200A0</v>
      </c>
      <c r="E201" s="313" t="str">
        <f>$B$204&amp;E202</f>
        <v>200A0</v>
      </c>
      <c r="F201" s="313" t="str">
        <f t="shared" ref="F201:AM201" si="183">$B$204&amp;F202</f>
        <v>200A0</v>
      </c>
      <c r="G201" s="313" t="str">
        <f t="shared" si="183"/>
        <v>200A0</v>
      </c>
      <c r="H201" s="314" t="str">
        <f t="shared" si="183"/>
        <v>200A0</v>
      </c>
      <c r="I201" s="314" t="str">
        <f t="shared" si="183"/>
        <v>200A0</v>
      </c>
      <c r="J201" s="314" t="str">
        <f t="shared" si="183"/>
        <v>200A0</v>
      </c>
      <c r="K201" s="314" t="str">
        <f t="shared" si="183"/>
        <v>200A0</v>
      </c>
      <c r="L201" s="315" t="str">
        <f t="shared" si="183"/>
        <v>200A0</v>
      </c>
      <c r="M201" s="315" t="str">
        <f t="shared" si="183"/>
        <v>200A0</v>
      </c>
      <c r="N201" s="315" t="str">
        <f t="shared" si="183"/>
        <v>200A0</v>
      </c>
      <c r="O201" s="315" t="str">
        <f t="shared" si="183"/>
        <v>200A0</v>
      </c>
      <c r="P201" s="316" t="str">
        <f t="shared" si="183"/>
        <v>200A0</v>
      </c>
      <c r="Q201" s="316" t="str">
        <f t="shared" si="183"/>
        <v>200A0</v>
      </c>
      <c r="R201" s="316" t="str">
        <f t="shared" si="183"/>
        <v>200A0</v>
      </c>
      <c r="S201" s="316" t="str">
        <f t="shared" si="183"/>
        <v>200A0</v>
      </c>
      <c r="T201" s="317" t="str">
        <f t="shared" si="183"/>
        <v>200A1</v>
      </c>
      <c r="U201" s="317" t="str">
        <f t="shared" si="183"/>
        <v>200A0</v>
      </c>
      <c r="V201" s="317" t="str">
        <f t="shared" si="183"/>
        <v>200A0</v>
      </c>
      <c r="W201" s="317" t="str">
        <f t="shared" si="183"/>
        <v>200A0</v>
      </c>
      <c r="X201" s="318" t="str">
        <f t="shared" si="183"/>
        <v>200A0</v>
      </c>
      <c r="Y201" s="318" t="str">
        <f t="shared" si="183"/>
        <v>200A0</v>
      </c>
      <c r="Z201" s="318" t="str">
        <f t="shared" si="183"/>
        <v>200A0</v>
      </c>
      <c r="AA201" s="318" t="str">
        <f t="shared" si="183"/>
        <v>200A0</v>
      </c>
      <c r="AB201" s="319" t="str">
        <f t="shared" si="183"/>
        <v>200A0</v>
      </c>
      <c r="AC201" s="319" t="str">
        <f t="shared" si="183"/>
        <v>200A0</v>
      </c>
      <c r="AD201" s="319" t="str">
        <f t="shared" si="183"/>
        <v>200A0</v>
      </c>
      <c r="AE201" s="319" t="str">
        <f t="shared" si="183"/>
        <v>200A0</v>
      </c>
      <c r="AF201" s="320" t="str">
        <f t="shared" si="183"/>
        <v>200A0</v>
      </c>
      <c r="AG201" s="320" t="str">
        <f t="shared" si="183"/>
        <v>200A0</v>
      </c>
      <c r="AH201" s="320" t="str">
        <f t="shared" si="183"/>
        <v>200A0</v>
      </c>
      <c r="AI201" s="320" t="str">
        <f t="shared" si="183"/>
        <v>200A0</v>
      </c>
      <c r="AJ201" s="321" t="str">
        <f t="shared" si="183"/>
        <v>200A0</v>
      </c>
      <c r="AK201" s="321" t="str">
        <f t="shared" si="183"/>
        <v>200A0</v>
      </c>
      <c r="AL201" s="321" t="str">
        <f t="shared" si="183"/>
        <v>200A0</v>
      </c>
      <c r="AM201" s="321" t="str">
        <f t="shared" si="183"/>
        <v>200A0</v>
      </c>
      <c r="AN201" s="1047"/>
      <c r="AO201" s="1207"/>
      <c r="AP201" s="1017"/>
      <c r="AQ201" s="345">
        <f t="shared" ref="AQ201:AT201" si="184">AQ197+4</f>
        <v>200</v>
      </c>
      <c r="AR201" s="345">
        <f t="shared" si="184"/>
        <v>200</v>
      </c>
      <c r="AS201" s="345">
        <f t="shared" si="184"/>
        <v>200</v>
      </c>
      <c r="AT201" s="345">
        <f t="shared" si="184"/>
        <v>200</v>
      </c>
      <c r="AU201" s="333">
        <v>200</v>
      </c>
      <c r="AV201" s="1018"/>
      <c r="AW201" s="1018"/>
      <c r="AX201" s="1018"/>
      <c r="AY201" s="1018"/>
      <c r="AZ201" s="1018"/>
      <c r="BX201" s="452" t="s">
        <v>318</v>
      </c>
    </row>
    <row r="202" spans="1:76" hidden="1">
      <c r="A202" s="1209"/>
      <c r="B202" s="1210"/>
      <c r="C202" s="1210">
        <v>198</v>
      </c>
      <c r="D202" s="323">
        <f>D203</f>
        <v>0</v>
      </c>
      <c r="E202" s="323">
        <f>IF(E203=1,SUM($D$203:E203),0)</f>
        <v>0</v>
      </c>
      <c r="F202" s="323">
        <f>IF(F203=1,SUM($D$203:F203),0)</f>
        <v>0</v>
      </c>
      <c r="G202" s="323">
        <f>IF(G203=1,SUM($D$203:G203),0)</f>
        <v>0</v>
      </c>
      <c r="H202" s="324">
        <f>IF(H203=1,SUM($D$203:H203),0)</f>
        <v>0</v>
      </c>
      <c r="I202" s="324">
        <f>IF(I203=1,SUM($D$203:I203),0)</f>
        <v>0</v>
      </c>
      <c r="J202" s="324">
        <f>IF(J203=1,SUM($D$203:J203),0)</f>
        <v>0</v>
      </c>
      <c r="K202" s="324">
        <f>IF(K203=1,SUM($D$203:K203),0)</f>
        <v>0</v>
      </c>
      <c r="L202" s="325">
        <f>IF(L203=1,SUM($D$203:L203),0)</f>
        <v>0</v>
      </c>
      <c r="M202" s="325">
        <f>IF(M203=1,SUM($D$203:M203),0)</f>
        <v>0</v>
      </c>
      <c r="N202" s="325">
        <f>IF(N203=1,SUM($D$203:N203),0)</f>
        <v>0</v>
      </c>
      <c r="O202" s="325">
        <f>IF(O203=1,SUM($D$203:O203),0)</f>
        <v>0</v>
      </c>
      <c r="P202" s="326">
        <f>IF(P203=1,SUM($D$203:P203),0)</f>
        <v>0</v>
      </c>
      <c r="Q202" s="326">
        <f>IF(Q203=1,SUM($D$203:Q203),0)</f>
        <v>0</v>
      </c>
      <c r="R202" s="326">
        <f>IF(R203=1,SUM($D$203:R203),0)</f>
        <v>0</v>
      </c>
      <c r="S202" s="326">
        <f>IF(S203=1,SUM($D$203:S203),0)</f>
        <v>0</v>
      </c>
      <c r="T202" s="327">
        <f>IF(T203=1,SUM($D$203:T203),0)</f>
        <v>1</v>
      </c>
      <c r="U202" s="327">
        <f>IF(U203=1,SUM($D$203:U203),0)</f>
        <v>0</v>
      </c>
      <c r="V202" s="327">
        <f>IF(V203=1,SUM($D$203:V203),0)</f>
        <v>0</v>
      </c>
      <c r="W202" s="327">
        <f>IF(W203=1,SUM($D$203:W203),0)</f>
        <v>0</v>
      </c>
      <c r="X202" s="328">
        <f>IF(X203=1,SUM($D$203:X203),0)</f>
        <v>0</v>
      </c>
      <c r="Y202" s="328">
        <f>IF(Y203=1,SUM($D$203:Y203),0)</f>
        <v>0</v>
      </c>
      <c r="Z202" s="328">
        <f>IF(Z203=1,SUM($D$203:Z203),0)</f>
        <v>0</v>
      </c>
      <c r="AA202" s="328">
        <f>IF(AA203=1,SUM($D$203:AA203),0)</f>
        <v>0</v>
      </c>
      <c r="AB202" s="329">
        <f>IF(AB203=1,SUM($D$203:AB203),0)</f>
        <v>0</v>
      </c>
      <c r="AC202" s="329">
        <f>IF(AC203=1,SUM($D$203:AC203),0)</f>
        <v>0</v>
      </c>
      <c r="AD202" s="329">
        <f>IF(AD203=1,SUM($D$203:AD203),0)</f>
        <v>0</v>
      </c>
      <c r="AE202" s="329">
        <f>IF(AE203=1,SUM($D$203:AE203),0)</f>
        <v>0</v>
      </c>
      <c r="AF202" s="330">
        <f>IF(AF203=1,SUM($D$203:AF203),0)</f>
        <v>0</v>
      </c>
      <c r="AG202" s="330">
        <f>IF(AG203=1,SUM($D$203:AG203),0)</f>
        <v>0</v>
      </c>
      <c r="AH202" s="330">
        <f>IF(AH203=1,SUM($D$203:AH203),0)</f>
        <v>0</v>
      </c>
      <c r="AI202" s="330">
        <f>IF(AI203=1,SUM($D$203:AI203),0)</f>
        <v>0</v>
      </c>
      <c r="AJ202" s="331">
        <f>IF(AJ203=1,SUM($D$203:AJ203),0)</f>
        <v>0</v>
      </c>
      <c r="AK202" s="331">
        <f>IF(AK203=1,SUM($D$203:AK203),0)</f>
        <v>0</v>
      </c>
      <c r="AL202" s="331">
        <f>IF(AL203=1,SUM($D$203:AL203),0)</f>
        <v>0</v>
      </c>
      <c r="AM202" s="331">
        <f>IF(AM203=1,SUM($D$203:AM203),0)</f>
        <v>0</v>
      </c>
      <c r="AN202" s="1047"/>
      <c r="AO202" s="1209"/>
      <c r="AP202" s="1021"/>
      <c r="AQ202" s="333">
        <f t="array" ref="AQ202">IF(MIN(IF(Affectation_S1!$A$5:$AM$216=B204&amp;"1",COLUMN(Affectation_S1!$A$5:$AM$216)))&lt;&gt;0,MIN(IF(Affectation_S1!$A$5:$AM$216=B204&amp;"1",COLUMN(Affectation_S1!$A$5:$AM$216))),"")</f>
        <v>20</v>
      </c>
      <c r="AR202" s="333" t="str">
        <f t="array" ref="AR202">IF(MIN(IF(Affectation_S1!$A$5:$AM$216=B204&amp;"2",COLUMN(Affectation_S1!$A$5:$AM$216)))&lt;&gt;0,MIN(IF(Affectation_S1!$A$5:$AM$216=B204&amp;"2",COLUMN(Affectation_S1!$A$5:$AM$216))),"")</f>
        <v/>
      </c>
      <c r="AS202" s="333" t="str">
        <f t="array" ref="AS202">IF(MIN(IF(Affectation_S1!$A$5:$AM$216=B204&amp;"3",COLUMN(Affectation_S1!$A$5:$AM$216)))&lt;&gt;0,MIN(IF(Affectation_S1!$A$5:$AM$216=B204&amp;"3",COLUMN(Affectation_S1!$A$5:$AM$216))),"")</f>
        <v/>
      </c>
      <c r="AT202" s="333" t="str">
        <f t="array" ref="AT202">IF(MIN(IF(Affectation_S1!$A$5:$AM$216=B204&amp;"4",COLUMN(Affectation_S1!$A$5:$AM$216)))&lt;&gt;0,MIN(IF(Affectation_S1!$A$5:$AM$216=B204&amp;"4",COLUMN(Affectation_S1!$A$5:$AM$216))),"")</f>
        <v/>
      </c>
      <c r="AU202" s="333" t="str">
        <f t="array" ref="AU202">IF(MIN(IF(Affectation_S1!$A$5:$AM$216=C204&amp;"5",COLUMN(Affectation_S1!$A$5:$AM$216)))&lt;&gt;0,MIN(IF(Affectation_S1!$A$5:$AM$216=C204&amp;"5",COLUMN(Affectation_S1!$A$5:$AM$216))),"")</f>
        <v/>
      </c>
      <c r="AV202" s="1018"/>
      <c r="AW202" s="1018"/>
      <c r="AX202" s="1018"/>
      <c r="AY202" s="1018"/>
      <c r="AZ202" s="1018"/>
      <c r="BX202" s="452" t="s">
        <v>318</v>
      </c>
    </row>
    <row r="203" spans="1:76" hidden="1">
      <c r="A203" s="1209"/>
      <c r="B203" s="1210"/>
      <c r="C203" s="1210">
        <v>199</v>
      </c>
      <c r="D203" s="323">
        <f>IF(D204&lt;&gt;"",1,0)</f>
        <v>0</v>
      </c>
      <c r="E203" s="323">
        <f>IF(E204&lt;&gt;"",1,0)</f>
        <v>0</v>
      </c>
      <c r="F203" s="323">
        <f t="shared" ref="F203:AM203" si="185">IF(F204&lt;&gt;"",1,0)</f>
        <v>0</v>
      </c>
      <c r="G203" s="323">
        <f t="shared" si="185"/>
        <v>0</v>
      </c>
      <c r="H203" s="324">
        <f t="shared" si="185"/>
        <v>0</v>
      </c>
      <c r="I203" s="324">
        <f t="shared" si="185"/>
        <v>0</v>
      </c>
      <c r="J203" s="324">
        <f t="shared" si="185"/>
        <v>0</v>
      </c>
      <c r="K203" s="324">
        <f t="shared" si="185"/>
        <v>0</v>
      </c>
      <c r="L203" s="325">
        <f t="shared" si="185"/>
        <v>0</v>
      </c>
      <c r="M203" s="325">
        <f t="shared" si="185"/>
        <v>0</v>
      </c>
      <c r="N203" s="325">
        <f t="shared" si="185"/>
        <v>0</v>
      </c>
      <c r="O203" s="325">
        <f t="shared" si="185"/>
        <v>0</v>
      </c>
      <c r="P203" s="326">
        <f t="shared" si="185"/>
        <v>0</v>
      </c>
      <c r="Q203" s="326">
        <f t="shared" si="185"/>
        <v>0</v>
      </c>
      <c r="R203" s="326">
        <f t="shared" si="185"/>
        <v>0</v>
      </c>
      <c r="S203" s="326">
        <f t="shared" si="185"/>
        <v>0</v>
      </c>
      <c r="T203" s="327">
        <f t="shared" si="185"/>
        <v>1</v>
      </c>
      <c r="U203" s="327">
        <f t="shared" si="185"/>
        <v>0</v>
      </c>
      <c r="V203" s="327">
        <f t="shared" si="185"/>
        <v>0</v>
      </c>
      <c r="W203" s="327">
        <f t="shared" si="185"/>
        <v>0</v>
      </c>
      <c r="X203" s="328">
        <f t="shared" si="185"/>
        <v>0</v>
      </c>
      <c r="Y203" s="328">
        <f t="shared" si="185"/>
        <v>0</v>
      </c>
      <c r="Z203" s="328">
        <f t="shared" si="185"/>
        <v>0</v>
      </c>
      <c r="AA203" s="328">
        <f t="shared" si="185"/>
        <v>0</v>
      </c>
      <c r="AB203" s="329">
        <f t="shared" si="185"/>
        <v>0</v>
      </c>
      <c r="AC203" s="329">
        <f t="shared" si="185"/>
        <v>0</v>
      </c>
      <c r="AD203" s="329">
        <f t="shared" si="185"/>
        <v>0</v>
      </c>
      <c r="AE203" s="329">
        <f t="shared" si="185"/>
        <v>0</v>
      </c>
      <c r="AF203" s="330">
        <f t="shared" si="185"/>
        <v>0</v>
      </c>
      <c r="AG203" s="330">
        <f t="shared" si="185"/>
        <v>0</v>
      </c>
      <c r="AH203" s="330">
        <f t="shared" si="185"/>
        <v>0</v>
      </c>
      <c r="AI203" s="330">
        <f t="shared" si="185"/>
        <v>0</v>
      </c>
      <c r="AJ203" s="331">
        <f t="shared" si="185"/>
        <v>0</v>
      </c>
      <c r="AK203" s="331">
        <f t="shared" si="185"/>
        <v>0</v>
      </c>
      <c r="AL203" s="331">
        <f t="shared" si="185"/>
        <v>0</v>
      </c>
      <c r="AM203" s="331">
        <f t="shared" si="185"/>
        <v>0</v>
      </c>
      <c r="AN203" s="1047"/>
      <c r="AO203" s="1209"/>
      <c r="AP203" s="1021"/>
      <c r="AQ203" s="333"/>
      <c r="AR203" s="333"/>
      <c r="AS203" s="333"/>
      <c r="AT203" s="1022"/>
      <c r="AU203" s="333"/>
      <c r="AV203" s="1018"/>
      <c r="AW203" s="1018"/>
      <c r="AX203" s="1018"/>
      <c r="AY203" s="1018"/>
      <c r="AZ203" s="1018"/>
      <c r="BX203" s="452" t="s">
        <v>318</v>
      </c>
    </row>
    <row r="204" spans="1:76" ht="16.5" thickBot="1">
      <c r="A204" s="1211" t="s">
        <v>364</v>
      </c>
      <c r="B204" s="374" t="str">
        <f t="shared" ref="B204" si="186">C204&amp;"A"</f>
        <v>200A</v>
      </c>
      <c r="C204" s="374">
        <v>200</v>
      </c>
      <c r="D204" s="1024"/>
      <c r="E204" s="1024"/>
      <c r="F204" s="1024"/>
      <c r="G204" s="1024"/>
      <c r="H204" s="1025"/>
      <c r="I204" s="1025"/>
      <c r="J204" s="1025"/>
      <c r="K204" s="1025"/>
      <c r="L204" s="1026"/>
      <c r="M204" s="1026"/>
      <c r="N204" s="1026"/>
      <c r="O204" s="1026"/>
      <c r="P204" s="1027"/>
      <c r="Q204" s="1027"/>
      <c r="R204" s="1027"/>
      <c r="S204" s="1027"/>
      <c r="T204" s="1028" t="s">
        <v>266</v>
      </c>
      <c r="U204" s="1028"/>
      <c r="V204" s="1028"/>
      <c r="W204" s="1028"/>
      <c r="X204" s="1029"/>
      <c r="Y204" s="1029"/>
      <c r="Z204" s="1029"/>
      <c r="AA204" s="1029"/>
      <c r="AB204" s="1030"/>
      <c r="AC204" s="1030"/>
      <c r="AD204" s="1030"/>
      <c r="AE204" s="1030"/>
      <c r="AF204" s="1031"/>
      <c r="AG204" s="1031"/>
      <c r="AH204" s="1031"/>
      <c r="AI204" s="1031"/>
      <c r="AJ204" s="1032"/>
      <c r="AK204" s="1032"/>
      <c r="AL204" s="1032"/>
      <c r="AM204" s="1032"/>
      <c r="AN204" s="1047"/>
      <c r="AO204" s="1211" t="s">
        <v>364</v>
      </c>
      <c r="AP204" s="1033" t="s">
        <v>188</v>
      </c>
      <c r="AQ204" s="335" t="str">
        <f>IFERROR(INDEX(Tableau_Affectation_S1,AQ201,AQ202),"")</f>
        <v>Automatisation des sys. industriels</v>
      </c>
      <c r="AR204" s="335" t="str">
        <f>IFERROR(INDEX(Tableau_Affectation_S1,AR201,AR202),"")</f>
        <v/>
      </c>
      <c r="AS204" s="335" t="str">
        <f>IFERROR(INDEX(Tableau_Affectation_S1,AS201,AS202),"")</f>
        <v/>
      </c>
      <c r="AT204" s="336" t="str">
        <f>IFERROR(INDEX(Tableau_Affectation_S1,AT201,AT202),"")</f>
        <v/>
      </c>
      <c r="AU204" s="336" t="str">
        <f>IFERROR(INDEX(Tableau_Affectation_S1,AU201,AU202),"")</f>
        <v/>
      </c>
      <c r="AV204" s="1034" t="s">
        <v>189</v>
      </c>
      <c r="AW204" s="337" t="str">
        <f>Affectation_S2!AQ204</f>
        <v/>
      </c>
      <c r="AX204" s="337" t="str">
        <f>Affectation_S2!AR204</f>
        <v/>
      </c>
      <c r="AY204" s="337" t="str">
        <f>Affectation_S2!AS204</f>
        <v/>
      </c>
      <c r="AZ204" s="337" t="str">
        <f>Affectation_S2!AT204</f>
        <v/>
      </c>
      <c r="BX204" s="452" t="s">
        <v>318</v>
      </c>
    </row>
    <row r="205" spans="1:76" hidden="1">
      <c r="A205" s="1247"/>
      <c r="B205" s="1248"/>
      <c r="C205" s="1248">
        <v>201</v>
      </c>
      <c r="D205" s="313" t="str">
        <f>$B$208&amp;D206</f>
        <v>204A0</v>
      </c>
      <c r="E205" s="313" t="str">
        <f>$B$208&amp;E206</f>
        <v>204A0</v>
      </c>
      <c r="F205" s="313" t="str">
        <f t="shared" ref="F205:AM205" si="187">$B$208&amp;F206</f>
        <v>204A0</v>
      </c>
      <c r="G205" s="313" t="str">
        <f t="shared" si="187"/>
        <v>204A0</v>
      </c>
      <c r="H205" s="314" t="str">
        <f t="shared" si="187"/>
        <v>204A0</v>
      </c>
      <c r="I205" s="314" t="str">
        <f t="shared" si="187"/>
        <v>204A0</v>
      </c>
      <c r="J205" s="314" t="str">
        <f t="shared" si="187"/>
        <v>204A0</v>
      </c>
      <c r="K205" s="314" t="str">
        <f t="shared" si="187"/>
        <v>204A0</v>
      </c>
      <c r="L205" s="315" t="str">
        <f t="shared" si="187"/>
        <v>204A0</v>
      </c>
      <c r="M205" s="315" t="str">
        <f t="shared" si="187"/>
        <v>204A0</v>
      </c>
      <c r="N205" s="315" t="str">
        <f t="shared" si="187"/>
        <v>204A0</v>
      </c>
      <c r="O205" s="315" t="str">
        <f t="shared" si="187"/>
        <v>204A0</v>
      </c>
      <c r="P205" s="316" t="str">
        <f t="shared" si="187"/>
        <v>204A0</v>
      </c>
      <c r="Q205" s="316" t="str">
        <f t="shared" si="187"/>
        <v>204A0</v>
      </c>
      <c r="R205" s="316" t="str">
        <f t="shared" si="187"/>
        <v>204A0</v>
      </c>
      <c r="S205" s="316" t="str">
        <f t="shared" si="187"/>
        <v>204A0</v>
      </c>
      <c r="T205" s="317" t="str">
        <f t="shared" si="187"/>
        <v>204A0</v>
      </c>
      <c r="U205" s="317" t="str">
        <f t="shared" si="187"/>
        <v>204A0</v>
      </c>
      <c r="V205" s="317" t="str">
        <f t="shared" si="187"/>
        <v>204A0</v>
      </c>
      <c r="W205" s="317" t="str">
        <f t="shared" si="187"/>
        <v>204A0</v>
      </c>
      <c r="X205" s="318" t="str">
        <f t="shared" si="187"/>
        <v>204A0</v>
      </c>
      <c r="Y205" s="318" t="str">
        <f t="shared" si="187"/>
        <v>204A0</v>
      </c>
      <c r="Z205" s="318" t="str">
        <f t="shared" si="187"/>
        <v>204A0</v>
      </c>
      <c r="AA205" s="318" t="str">
        <f t="shared" si="187"/>
        <v>204A0</v>
      </c>
      <c r="AB205" s="319" t="str">
        <f t="shared" si="187"/>
        <v>204A0</v>
      </c>
      <c r="AC205" s="319" t="str">
        <f t="shared" si="187"/>
        <v>204A0</v>
      </c>
      <c r="AD205" s="319" t="str">
        <f t="shared" si="187"/>
        <v>204A0</v>
      </c>
      <c r="AE205" s="319" t="str">
        <f t="shared" si="187"/>
        <v>204A0</v>
      </c>
      <c r="AF205" s="320" t="str">
        <f t="shared" si="187"/>
        <v>204A1</v>
      </c>
      <c r="AG205" s="320" t="str">
        <f t="shared" si="187"/>
        <v>204A0</v>
      </c>
      <c r="AH205" s="320" t="str">
        <f t="shared" si="187"/>
        <v>204A0</v>
      </c>
      <c r="AI205" s="320" t="str">
        <f t="shared" si="187"/>
        <v>204A0</v>
      </c>
      <c r="AJ205" s="321" t="str">
        <f t="shared" si="187"/>
        <v>204A0</v>
      </c>
      <c r="AK205" s="321" t="str">
        <f t="shared" si="187"/>
        <v>204A0</v>
      </c>
      <c r="AL205" s="321" t="str">
        <f t="shared" si="187"/>
        <v>204A0</v>
      </c>
      <c r="AM205" s="321" t="str">
        <f t="shared" si="187"/>
        <v>204A0</v>
      </c>
      <c r="AN205" s="1047"/>
      <c r="AO205" s="1247"/>
      <c r="AP205" s="1017"/>
      <c r="AQ205" s="345">
        <f t="shared" ref="AQ205:AT205" si="188">AQ201+4</f>
        <v>204</v>
      </c>
      <c r="AR205" s="345">
        <f t="shared" si="188"/>
        <v>204</v>
      </c>
      <c r="AS205" s="345">
        <f t="shared" si="188"/>
        <v>204</v>
      </c>
      <c r="AT205" s="345">
        <f t="shared" si="188"/>
        <v>204</v>
      </c>
      <c r="AU205" s="345">
        <v>204</v>
      </c>
      <c r="AV205" s="1018"/>
      <c r="AW205" s="1018"/>
      <c r="AX205" s="1018"/>
      <c r="AY205" s="1018"/>
      <c r="AZ205" s="1018"/>
      <c r="BX205" s="452" t="s">
        <v>318</v>
      </c>
    </row>
    <row r="206" spans="1:76" hidden="1">
      <c r="A206" s="1249"/>
      <c r="B206" s="1250"/>
      <c r="C206" s="1250">
        <v>202</v>
      </c>
      <c r="D206" s="323">
        <f>D207</f>
        <v>0</v>
      </c>
      <c r="E206" s="323">
        <f>IF(E207=1,SUM($D$207:E207),0)</f>
        <v>0</v>
      </c>
      <c r="F206" s="323">
        <f>IF(F207=1,SUM($D$207:F207),0)</f>
        <v>0</v>
      </c>
      <c r="G206" s="323">
        <f>IF(G207=1,SUM($D$207:G207),0)</f>
        <v>0</v>
      </c>
      <c r="H206" s="324">
        <f>IF(H207=1,SUM($D$207:H207),0)</f>
        <v>0</v>
      </c>
      <c r="I206" s="324">
        <f>IF(I207=1,SUM($D$207:I207),0)</f>
        <v>0</v>
      </c>
      <c r="J206" s="324">
        <f>IF(J207=1,SUM($D$207:J207),0)</f>
        <v>0</v>
      </c>
      <c r="K206" s="324">
        <f>IF(K207=1,SUM($D$207:K207),0)</f>
        <v>0</v>
      </c>
      <c r="L206" s="325">
        <f>IF(L207=1,SUM($D$207:L207),0)</f>
        <v>0</v>
      </c>
      <c r="M206" s="325">
        <f>IF(M207=1,SUM($D$207:M207),0)</f>
        <v>0</v>
      </c>
      <c r="N206" s="325">
        <f>IF(N207=1,SUM($D$207:N207),0)</f>
        <v>0</v>
      </c>
      <c r="O206" s="325">
        <f>IF(O207=1,SUM($D$207:O207),0)</f>
        <v>0</v>
      </c>
      <c r="P206" s="326">
        <f>IF(P207=1,SUM($D$207:P207),0)</f>
        <v>0</v>
      </c>
      <c r="Q206" s="326">
        <f>IF(Q207=1,SUM($D$207:Q207),0)</f>
        <v>0</v>
      </c>
      <c r="R206" s="326">
        <f>IF(R207=1,SUM($D$207:R207),0)</f>
        <v>0</v>
      </c>
      <c r="S206" s="326">
        <f>IF(S207=1,SUM($D$207:S207),0)</f>
        <v>0</v>
      </c>
      <c r="T206" s="327">
        <f>IF(T207=1,SUM($D$207:T207),0)</f>
        <v>0</v>
      </c>
      <c r="U206" s="327">
        <f>IF(U207=1,SUM($D$207:U207),0)</f>
        <v>0</v>
      </c>
      <c r="V206" s="327">
        <f>IF(V207=1,SUM($D$207:V207),0)</f>
        <v>0</v>
      </c>
      <c r="W206" s="327">
        <f>IF(W207=1,SUM($D$207:W207),0)</f>
        <v>0</v>
      </c>
      <c r="X206" s="328">
        <f>IF(X207=1,SUM($D$207:X207),0)</f>
        <v>0</v>
      </c>
      <c r="Y206" s="328">
        <f>IF(Y207=1,SUM($D$207:Y207),0)</f>
        <v>0</v>
      </c>
      <c r="Z206" s="328">
        <f>IF(Z207=1,SUM($D$207:Z207),0)</f>
        <v>0</v>
      </c>
      <c r="AA206" s="328">
        <f>IF(AA207=1,SUM($D$207:AA207),0)</f>
        <v>0</v>
      </c>
      <c r="AB206" s="329">
        <f>IF(AB207=1,SUM($D$207:AB207),0)</f>
        <v>0</v>
      </c>
      <c r="AC206" s="329">
        <f>IF(AC207=1,SUM($D$207:AC207),0)</f>
        <v>0</v>
      </c>
      <c r="AD206" s="329">
        <f>IF(AD207=1,SUM($D$207:AD207),0)</f>
        <v>0</v>
      </c>
      <c r="AE206" s="329">
        <f>IF(AE207=1,SUM($D$207:AE207),0)</f>
        <v>0</v>
      </c>
      <c r="AF206" s="330">
        <f>IF(AF207=1,SUM($D$207:AF207),0)</f>
        <v>1</v>
      </c>
      <c r="AG206" s="330">
        <f>IF(AG207=1,SUM($D$207:AG207),0)</f>
        <v>0</v>
      </c>
      <c r="AH206" s="330">
        <f>IF(AH207=1,SUM($D$207:AH207),0)</f>
        <v>0</v>
      </c>
      <c r="AI206" s="330">
        <f>IF(AI207=1,SUM($D$207:AI207),0)</f>
        <v>0</v>
      </c>
      <c r="AJ206" s="331">
        <f>IF(AJ207=1,SUM($D$207:AJ207),0)</f>
        <v>0</v>
      </c>
      <c r="AK206" s="331">
        <f>IF(AK207=1,SUM($D$207:AK207),0)</f>
        <v>0</v>
      </c>
      <c r="AL206" s="331">
        <f>IF(AL207=1,SUM($D$207:AL207),0)</f>
        <v>0</v>
      </c>
      <c r="AM206" s="331">
        <f>IF(AM207=1,SUM($D$207:AM207),0)</f>
        <v>0</v>
      </c>
      <c r="AN206" s="1047"/>
      <c r="AO206" s="1249"/>
      <c r="AP206" s="1021"/>
      <c r="AQ206" s="333">
        <f t="array" ref="AQ206">IF(MIN(IF(Affectation_S1!$A$5:$AM$216=B208&amp;"1",COLUMN(Affectation_S1!$A$5:$AM$216)))&lt;&gt;0,MIN(IF(Affectation_S1!$A$5:$AM$216=B208&amp;"1",COLUMN(Affectation_S1!$A$5:$AM$216))),"")</f>
        <v>32</v>
      </c>
      <c r="AR206" s="333" t="str">
        <f t="array" ref="AR206">IF(MIN(IF(Affectation_S1!$A$5:$AM$216=B208&amp;"2",COLUMN(Affectation_S1!$A$5:$AM$216)))&lt;&gt;0,MIN(IF(Affectation_S1!$A$5:$AM$216=B208&amp;"2",COLUMN(Affectation_S1!$A$5:$AM$216))),"")</f>
        <v/>
      </c>
      <c r="AS206" s="333" t="str">
        <f t="array" ref="AS206">IF(MIN(IF(Affectation_S1!$A$5:$AM$216=B208&amp;"3",COLUMN(Affectation_S1!$A$5:$AM$216)))&lt;&gt;0,MIN(IF(Affectation_S1!$A$5:$AM$216=B208&amp;"3",COLUMN(Affectation_S1!$A$5:$AM$216))),"")</f>
        <v/>
      </c>
      <c r="AT206" s="333" t="str">
        <f t="array" ref="AT206">IF(MIN(IF(Affectation_S1!$A$5:$AM$216=B208&amp;"4",COLUMN(Affectation_S1!$A$5:$AM$216)))&lt;&gt;0,MIN(IF(Affectation_S1!$A$5:$AM$216=B208&amp;"4",COLUMN(Affectation_S1!$A$5:$AM$216))),"")</f>
        <v/>
      </c>
      <c r="AU206" s="333" t="str">
        <f t="array" ref="AU206">IF(MIN(IF(Affectation_S1!$A$5:$AM$216=C208&amp;"5",COLUMN(Affectation_S1!$A$5:$AM$216)))&lt;&gt;0,MIN(IF(Affectation_S1!$A$5:$AM$216=C208&amp;"5",COLUMN(Affectation_S1!$A$5:$AM$216))),"")</f>
        <v/>
      </c>
      <c r="AV206" s="1018"/>
      <c r="AW206" s="1018"/>
      <c r="AX206" s="1018"/>
      <c r="AY206" s="1018"/>
      <c r="AZ206" s="1018"/>
      <c r="BX206" s="452" t="s">
        <v>318</v>
      </c>
    </row>
    <row r="207" spans="1:76" hidden="1">
      <c r="A207" s="1249"/>
      <c r="B207" s="1250"/>
      <c r="C207" s="1250">
        <v>203</v>
      </c>
      <c r="D207" s="323">
        <f>IF(D208&lt;&gt;"",1,0)</f>
        <v>0</v>
      </c>
      <c r="E207" s="323">
        <f>IF(E208&lt;&gt;"",1,0)</f>
        <v>0</v>
      </c>
      <c r="F207" s="323">
        <f t="shared" ref="F207:AM207" si="189">IF(F208&lt;&gt;"",1,0)</f>
        <v>0</v>
      </c>
      <c r="G207" s="323">
        <f t="shared" si="189"/>
        <v>0</v>
      </c>
      <c r="H207" s="324">
        <f t="shared" si="189"/>
        <v>0</v>
      </c>
      <c r="I207" s="324">
        <f t="shared" si="189"/>
        <v>0</v>
      </c>
      <c r="J207" s="324">
        <f t="shared" si="189"/>
        <v>0</v>
      </c>
      <c r="K207" s="324">
        <f t="shared" si="189"/>
        <v>0</v>
      </c>
      <c r="L207" s="325">
        <f t="shared" si="189"/>
        <v>0</v>
      </c>
      <c r="M207" s="325">
        <f t="shared" si="189"/>
        <v>0</v>
      </c>
      <c r="N207" s="325">
        <f t="shared" si="189"/>
        <v>0</v>
      </c>
      <c r="O207" s="325">
        <f t="shared" si="189"/>
        <v>0</v>
      </c>
      <c r="P207" s="326">
        <f t="shared" si="189"/>
        <v>0</v>
      </c>
      <c r="Q207" s="326">
        <f t="shared" si="189"/>
        <v>0</v>
      </c>
      <c r="R207" s="326">
        <f t="shared" si="189"/>
        <v>0</v>
      </c>
      <c r="S207" s="326">
        <f t="shared" si="189"/>
        <v>0</v>
      </c>
      <c r="T207" s="327">
        <f t="shared" si="189"/>
        <v>0</v>
      </c>
      <c r="U207" s="327">
        <f t="shared" si="189"/>
        <v>0</v>
      </c>
      <c r="V207" s="327">
        <f t="shared" si="189"/>
        <v>0</v>
      </c>
      <c r="W207" s="327">
        <f t="shared" si="189"/>
        <v>0</v>
      </c>
      <c r="X207" s="328">
        <f t="shared" si="189"/>
        <v>0</v>
      </c>
      <c r="Y207" s="328">
        <f t="shared" si="189"/>
        <v>0</v>
      </c>
      <c r="Z207" s="328">
        <f t="shared" si="189"/>
        <v>0</v>
      </c>
      <c r="AA207" s="328">
        <f t="shared" si="189"/>
        <v>0</v>
      </c>
      <c r="AB207" s="329">
        <f t="shared" si="189"/>
        <v>0</v>
      </c>
      <c r="AC207" s="329">
        <f t="shared" si="189"/>
        <v>0</v>
      </c>
      <c r="AD207" s="329">
        <f t="shared" si="189"/>
        <v>0</v>
      </c>
      <c r="AE207" s="329">
        <f t="shared" si="189"/>
        <v>0</v>
      </c>
      <c r="AF207" s="330">
        <f t="shared" si="189"/>
        <v>1</v>
      </c>
      <c r="AG207" s="330">
        <f t="shared" si="189"/>
        <v>0</v>
      </c>
      <c r="AH207" s="330">
        <f t="shared" si="189"/>
        <v>0</v>
      </c>
      <c r="AI207" s="330">
        <f t="shared" si="189"/>
        <v>0</v>
      </c>
      <c r="AJ207" s="331">
        <f t="shared" si="189"/>
        <v>0</v>
      </c>
      <c r="AK207" s="331">
        <f t="shared" si="189"/>
        <v>0</v>
      </c>
      <c r="AL207" s="331">
        <f t="shared" si="189"/>
        <v>0</v>
      </c>
      <c r="AM207" s="331">
        <f t="shared" si="189"/>
        <v>0</v>
      </c>
      <c r="AN207" s="1047"/>
      <c r="AO207" s="1249"/>
      <c r="AP207" s="1021"/>
      <c r="AQ207" s="333"/>
      <c r="AR207" s="333"/>
      <c r="AS207" s="333"/>
      <c r="AT207" s="1022"/>
      <c r="AU207" s="1022"/>
      <c r="AV207" s="1018"/>
      <c r="AW207" s="1018"/>
      <c r="AX207" s="1018"/>
      <c r="AY207" s="1018"/>
      <c r="AZ207" s="1018"/>
      <c r="BX207" s="452" t="s">
        <v>318</v>
      </c>
    </row>
    <row r="208" spans="1:76" ht="16.5" thickBot="1">
      <c r="A208" s="1251" t="s">
        <v>354</v>
      </c>
      <c r="B208" s="382" t="str">
        <f t="shared" ref="B208" si="190">C208&amp;"A"</f>
        <v>204A</v>
      </c>
      <c r="C208" s="382">
        <v>204</v>
      </c>
      <c r="D208" s="1024"/>
      <c r="E208" s="1024"/>
      <c r="F208" s="1024"/>
      <c r="G208" s="1024"/>
      <c r="H208" s="1025"/>
      <c r="I208" s="1025"/>
      <c r="J208" s="1025"/>
      <c r="K208" s="1025"/>
      <c r="L208" s="1026"/>
      <c r="M208" s="1026"/>
      <c r="N208" s="1026"/>
      <c r="O208" s="1026"/>
      <c r="P208" s="1027"/>
      <c r="Q208" s="1027"/>
      <c r="R208" s="1027"/>
      <c r="S208" s="1027"/>
      <c r="T208" s="1028"/>
      <c r="U208" s="1028"/>
      <c r="V208" s="1028"/>
      <c r="W208" s="1028"/>
      <c r="X208" s="1029"/>
      <c r="Y208" s="1029"/>
      <c r="Z208" s="1029"/>
      <c r="AA208" s="1029"/>
      <c r="AB208" s="1030"/>
      <c r="AC208" s="1030"/>
      <c r="AD208" s="1030"/>
      <c r="AE208" s="1030"/>
      <c r="AF208" s="1031" t="s">
        <v>276</v>
      </c>
      <c r="AG208" s="1031"/>
      <c r="AH208" s="1031"/>
      <c r="AI208" s="1031"/>
      <c r="AJ208" s="1032"/>
      <c r="AK208" s="1032"/>
      <c r="AL208" s="1032"/>
      <c r="AM208" s="1032"/>
      <c r="AN208" s="1047"/>
      <c r="AO208" s="1251" t="s">
        <v>354</v>
      </c>
      <c r="AP208" s="1033" t="s">
        <v>188</v>
      </c>
      <c r="AQ208" s="335" t="str">
        <f>IFERROR(INDEX(Tableau_Affectation_S1,AQ205,AQ206),"")</f>
        <v>Charpente métallique</v>
      </c>
      <c r="AR208" s="335" t="str">
        <f>IFERROR(INDEX(Tableau_Affectation_S1,AR205,AR206),"")</f>
        <v/>
      </c>
      <c r="AS208" s="335" t="str">
        <f>IFERROR(INDEX(Tableau_Affectation_S1,AS205,AS206),"")</f>
        <v/>
      </c>
      <c r="AT208" s="336" t="str">
        <f>IFERROR(INDEX(Tableau_Affectation_S1,AT205,AT206),"")</f>
        <v/>
      </c>
      <c r="AU208" s="336" t="str">
        <f>IFERROR(INDEX(Tableau_Affectation_S1,AU205,AU206),"")</f>
        <v/>
      </c>
      <c r="AV208" s="1034" t="s">
        <v>189</v>
      </c>
      <c r="AW208" s="337" t="str">
        <f>Affectation_S2!AQ208</f>
        <v/>
      </c>
      <c r="AX208" s="337" t="str">
        <f>Affectation_S2!AR208</f>
        <v/>
      </c>
      <c r="AY208" s="337" t="str">
        <f>Affectation_S2!AS208</f>
        <v/>
      </c>
      <c r="AZ208" s="337" t="str">
        <f>Affectation_S2!AT208</f>
        <v/>
      </c>
      <c r="BX208" s="452" t="s">
        <v>318</v>
      </c>
    </row>
    <row r="209" spans="1:76" hidden="1">
      <c r="A209" s="1227"/>
      <c r="B209" s="1228"/>
      <c r="C209" s="1228">
        <v>205</v>
      </c>
      <c r="D209" s="313" t="str">
        <f>$B$212&amp;D210</f>
        <v>208A0</v>
      </c>
      <c r="E209" s="313" t="str">
        <f>$B$212&amp;E210</f>
        <v>208A0</v>
      </c>
      <c r="F209" s="313" t="str">
        <f t="shared" ref="F209:AM209" si="191">$B$212&amp;F210</f>
        <v>208A0</v>
      </c>
      <c r="G209" s="313" t="str">
        <f t="shared" si="191"/>
        <v>208A0</v>
      </c>
      <c r="H209" s="314" t="str">
        <f t="shared" si="191"/>
        <v>208A0</v>
      </c>
      <c r="I209" s="314" t="str">
        <f t="shared" si="191"/>
        <v>208A0</v>
      </c>
      <c r="J209" s="314" t="str">
        <f t="shared" si="191"/>
        <v>208A0</v>
      </c>
      <c r="K209" s="314" t="str">
        <f t="shared" si="191"/>
        <v>208A0</v>
      </c>
      <c r="L209" s="315" t="str">
        <f t="shared" si="191"/>
        <v>208A0</v>
      </c>
      <c r="M209" s="315" t="str">
        <f t="shared" si="191"/>
        <v>208A0</v>
      </c>
      <c r="N209" s="315" t="str">
        <f t="shared" si="191"/>
        <v>208A0</v>
      </c>
      <c r="O209" s="315" t="str">
        <f t="shared" si="191"/>
        <v>208A0</v>
      </c>
      <c r="P209" s="316" t="str">
        <f t="shared" si="191"/>
        <v>208A0</v>
      </c>
      <c r="Q209" s="316" t="str">
        <f t="shared" si="191"/>
        <v>208A0</v>
      </c>
      <c r="R209" s="316" t="str">
        <f t="shared" si="191"/>
        <v>208A0</v>
      </c>
      <c r="S209" s="316" t="str">
        <f t="shared" si="191"/>
        <v>208A0</v>
      </c>
      <c r="T209" s="317" t="str">
        <f t="shared" si="191"/>
        <v>208A0</v>
      </c>
      <c r="U209" s="317" t="str">
        <f t="shared" si="191"/>
        <v>208A0</v>
      </c>
      <c r="V209" s="317" t="str">
        <f t="shared" si="191"/>
        <v>208A0</v>
      </c>
      <c r="W209" s="317" t="str">
        <f t="shared" si="191"/>
        <v>208A0</v>
      </c>
      <c r="X209" s="318" t="str">
        <f t="shared" si="191"/>
        <v>208A0</v>
      </c>
      <c r="Y209" s="318" t="str">
        <f t="shared" si="191"/>
        <v>208A0</v>
      </c>
      <c r="Z209" s="318" t="str">
        <f t="shared" si="191"/>
        <v>208A0</v>
      </c>
      <c r="AA209" s="318" t="str">
        <f t="shared" si="191"/>
        <v>208A0</v>
      </c>
      <c r="AB209" s="319" t="str">
        <f t="shared" si="191"/>
        <v>208A0</v>
      </c>
      <c r="AC209" s="319" t="str">
        <f t="shared" si="191"/>
        <v>208A0</v>
      </c>
      <c r="AD209" s="319" t="str">
        <f t="shared" si="191"/>
        <v>208A0</v>
      </c>
      <c r="AE209" s="319" t="str">
        <f t="shared" si="191"/>
        <v>208A0</v>
      </c>
      <c r="AF209" s="320" t="str">
        <f t="shared" si="191"/>
        <v>208A0</v>
      </c>
      <c r="AG209" s="320" t="str">
        <f t="shared" si="191"/>
        <v>208A0</v>
      </c>
      <c r="AH209" s="320" t="str">
        <f t="shared" si="191"/>
        <v>208A0</v>
      </c>
      <c r="AI209" s="320" t="str">
        <f t="shared" si="191"/>
        <v>208A0</v>
      </c>
      <c r="AJ209" s="321" t="str">
        <f t="shared" si="191"/>
        <v>208A0</v>
      </c>
      <c r="AK209" s="321" t="str">
        <f t="shared" si="191"/>
        <v>208A0</v>
      </c>
      <c r="AL209" s="321" t="str">
        <f t="shared" si="191"/>
        <v>208A0</v>
      </c>
      <c r="AM209" s="321" t="str">
        <f t="shared" si="191"/>
        <v>208A0</v>
      </c>
      <c r="AN209" s="1047"/>
      <c r="AO209" s="1227"/>
      <c r="AP209" s="1017"/>
      <c r="AQ209" s="345">
        <f t="shared" ref="AQ209:AT209" si="192">AQ205+4</f>
        <v>208</v>
      </c>
      <c r="AR209" s="345">
        <f t="shared" si="192"/>
        <v>208</v>
      </c>
      <c r="AS209" s="345">
        <f t="shared" si="192"/>
        <v>208</v>
      </c>
      <c r="AT209" s="345">
        <f t="shared" si="192"/>
        <v>208</v>
      </c>
      <c r="AU209" s="333">
        <v>208</v>
      </c>
      <c r="AV209" s="1018"/>
      <c r="AW209" s="1018"/>
      <c r="AX209" s="1018"/>
      <c r="AY209" s="1018"/>
      <c r="AZ209" s="1018"/>
      <c r="BX209" s="452" t="s">
        <v>318</v>
      </c>
    </row>
    <row r="210" spans="1:76" hidden="1">
      <c r="A210" s="1229"/>
      <c r="B210" s="1230"/>
      <c r="C210" s="1230">
        <v>206</v>
      </c>
      <c r="D210" s="323">
        <f>D211</f>
        <v>0</v>
      </c>
      <c r="E210" s="323">
        <f>IF(E211=1,SUM($D$211:E211),0)</f>
        <v>0</v>
      </c>
      <c r="F210" s="323">
        <f>IF(F211=1,SUM($D$211:F211),0)</f>
        <v>0</v>
      </c>
      <c r="G210" s="323">
        <f>IF(G211=1,SUM($D$211:G211),0)</f>
        <v>0</v>
      </c>
      <c r="H210" s="324">
        <f>IF(H211=1,SUM($D$211:H211),0)</f>
        <v>0</v>
      </c>
      <c r="I210" s="324">
        <f>IF(I211=1,SUM($D$211:I211),0)</f>
        <v>0</v>
      </c>
      <c r="J210" s="324">
        <f>IF(J211=1,SUM($D$211:J211),0)</f>
        <v>0</v>
      </c>
      <c r="K210" s="324">
        <f>IF(K211=1,SUM($D$211:K211),0)</f>
        <v>0</v>
      </c>
      <c r="L210" s="325">
        <f>IF(L211=1,SUM($D$211:L211),0)</f>
        <v>0</v>
      </c>
      <c r="M210" s="325">
        <f>IF(M211=1,SUM($D$211:M211),0)</f>
        <v>0</v>
      </c>
      <c r="N210" s="325">
        <f>IF(N211=1,SUM($D$211:N211),0)</f>
        <v>0</v>
      </c>
      <c r="O210" s="325">
        <f>IF(O211=1,SUM($D$211:O211),0)</f>
        <v>0</v>
      </c>
      <c r="P210" s="326">
        <f>IF(P211=1,SUM($D$211:P211),0)</f>
        <v>0</v>
      </c>
      <c r="Q210" s="326">
        <f>IF(Q211=1,SUM($D$211:Q211),0)</f>
        <v>0</v>
      </c>
      <c r="R210" s="326">
        <f>IF(R211=1,SUM($D$211:R211),0)</f>
        <v>0</v>
      </c>
      <c r="S210" s="326">
        <f>IF(S211=1,SUM($D$211:S211),0)</f>
        <v>0</v>
      </c>
      <c r="T210" s="327">
        <f>IF(T211=1,SUM($D$211:T211),0)</f>
        <v>0</v>
      </c>
      <c r="U210" s="327">
        <f>IF(U211=1,SUM($D$211:U211),0)</f>
        <v>0</v>
      </c>
      <c r="V210" s="327">
        <f>IF(V211=1,SUM($D$211:V211),0)</f>
        <v>0</v>
      </c>
      <c r="W210" s="327">
        <f>IF(W211=1,SUM($D$211:W211),0)</f>
        <v>0</v>
      </c>
      <c r="X210" s="328">
        <f>IF(X211=1,SUM($D$211:X211),0)</f>
        <v>0</v>
      </c>
      <c r="Y210" s="328">
        <f>IF(Y211=1,SUM($D$211:Y211),0)</f>
        <v>0</v>
      </c>
      <c r="Z210" s="328">
        <f>IF(Z211=1,SUM($D$211:Z211),0)</f>
        <v>0</v>
      </c>
      <c r="AA210" s="328">
        <f>IF(AA211=1,SUM($D$211:AA211),0)</f>
        <v>0</v>
      </c>
      <c r="AB210" s="329">
        <f>IF(AB211=1,SUM($D$211:AB211),0)</f>
        <v>0</v>
      </c>
      <c r="AC210" s="329">
        <f>IF(AC211=1,SUM($D$211:AC211),0)</f>
        <v>0</v>
      </c>
      <c r="AD210" s="329">
        <f>IF(AD211=1,SUM($D$211:AD211),0)</f>
        <v>0</v>
      </c>
      <c r="AE210" s="329">
        <f>IF(AE211=1,SUM($D$211:AE211),0)</f>
        <v>0</v>
      </c>
      <c r="AF210" s="330">
        <f>IF(AF211=1,SUM($D$211:AF211),0)</f>
        <v>0</v>
      </c>
      <c r="AG210" s="330">
        <f>IF(AG211=1,SUM($D$211:AG211),0)</f>
        <v>0</v>
      </c>
      <c r="AH210" s="330">
        <f>IF(AH211=1,SUM($D$211:AH211),0)</f>
        <v>0</v>
      </c>
      <c r="AI210" s="330">
        <f>IF(AI211=1,SUM($D$211:AI211),0)</f>
        <v>0</v>
      </c>
      <c r="AJ210" s="331">
        <f>IF(AJ211=1,SUM($D$211:AJ211),0)</f>
        <v>0</v>
      </c>
      <c r="AK210" s="331">
        <f>IF(AK211=1,SUM($D$211:AK211),0)</f>
        <v>0</v>
      </c>
      <c r="AL210" s="331">
        <f>IF(AL211=1,SUM($D$211:AL211),0)</f>
        <v>0</v>
      </c>
      <c r="AM210" s="331">
        <f>IF(AM211=1,SUM($D$211:AM211),0)</f>
        <v>0</v>
      </c>
      <c r="AN210" s="1047"/>
      <c r="AO210" s="1229"/>
      <c r="AP210" s="1021"/>
      <c r="AQ210" s="333" t="str">
        <f t="array" ref="AQ210">IF(MIN(IF(Affectation_S1!$A$5:$AM$216=B212&amp;"1",COLUMN(Affectation_S1!$A$5:$AM$216)))&lt;&gt;0,MIN(IF(Affectation_S1!$A$5:$AM$216=B212&amp;"1",COLUMN(Affectation_S1!$A$5:$AM$216))),"")</f>
        <v/>
      </c>
      <c r="AR210" s="333" t="str">
        <f t="array" ref="AR210">IF(MIN(IF(Affectation_S1!$A$5:$AM$216=B212&amp;"2",COLUMN(Affectation_S1!$A$5:$AM$216)))&lt;&gt;0,MIN(IF(Affectation_S1!$A$5:$AM$216=B212&amp;"2",COLUMN(Affectation_S1!$A$5:$AM$216))),"")</f>
        <v/>
      </c>
      <c r="AS210" s="333" t="str">
        <f t="array" ref="AS210">IF(MIN(IF(Affectation_S1!$A$5:$AM$216=B212&amp;"3",COLUMN(Affectation_S1!$A$5:$AM$216)))&lt;&gt;0,MIN(IF(Affectation_S1!$A$5:$AM$216=B212&amp;"3",COLUMN(Affectation_S1!$A$5:$AM$216))),"")</f>
        <v/>
      </c>
      <c r="AT210" s="333" t="str">
        <f t="array" ref="AT210">IF(MIN(IF(Affectation_S1!$A$5:$AM$216=B212&amp;"4",COLUMN(Affectation_S1!$A$5:$AM$216)))&lt;&gt;0,MIN(IF(Affectation_S1!$A$5:$AM$216=B212&amp;"4",COLUMN(Affectation_S1!$A$5:$AM$216))),"")</f>
        <v/>
      </c>
      <c r="AU210" s="333" t="str">
        <f t="array" ref="AU210">IF(MIN(IF(Affectation_S1!$A$5:$AM$216=C212&amp;"5",COLUMN(Affectation_S1!$A$5:$AM$216)))&lt;&gt;0,MIN(IF(Affectation_S1!$A$5:$AM$216=C212&amp;"5",COLUMN(Affectation_S1!$A$5:$AM$216))),"")</f>
        <v/>
      </c>
      <c r="AV210" s="1018"/>
      <c r="AW210" s="1018"/>
      <c r="AX210" s="1018"/>
      <c r="AY210" s="1018"/>
      <c r="AZ210" s="1018"/>
      <c r="BX210" s="452" t="s">
        <v>318</v>
      </c>
    </row>
    <row r="211" spans="1:76" hidden="1">
      <c r="A211" s="1229"/>
      <c r="B211" s="1230"/>
      <c r="C211" s="1230">
        <v>207</v>
      </c>
      <c r="D211" s="323">
        <f>IF(D212&lt;&gt;"",1,0)</f>
        <v>0</v>
      </c>
      <c r="E211" s="323">
        <f>IF(E212&lt;&gt;"",1,0)</f>
        <v>0</v>
      </c>
      <c r="F211" s="323">
        <f t="shared" ref="F211:AM211" si="193">IF(F212&lt;&gt;"",1,0)</f>
        <v>0</v>
      </c>
      <c r="G211" s="323">
        <f t="shared" si="193"/>
        <v>0</v>
      </c>
      <c r="H211" s="324">
        <f t="shared" si="193"/>
        <v>0</v>
      </c>
      <c r="I211" s="324">
        <f t="shared" si="193"/>
        <v>0</v>
      </c>
      <c r="J211" s="324">
        <f t="shared" si="193"/>
        <v>0</v>
      </c>
      <c r="K211" s="324">
        <f t="shared" si="193"/>
        <v>0</v>
      </c>
      <c r="L211" s="325">
        <f t="shared" si="193"/>
        <v>0</v>
      </c>
      <c r="M211" s="325">
        <f t="shared" si="193"/>
        <v>0</v>
      </c>
      <c r="N211" s="325">
        <f t="shared" si="193"/>
        <v>0</v>
      </c>
      <c r="O211" s="325">
        <f t="shared" si="193"/>
        <v>0</v>
      </c>
      <c r="P211" s="326">
        <f t="shared" si="193"/>
        <v>0</v>
      </c>
      <c r="Q211" s="326">
        <f t="shared" si="193"/>
        <v>0</v>
      </c>
      <c r="R211" s="326">
        <f t="shared" si="193"/>
        <v>0</v>
      </c>
      <c r="S211" s="326">
        <f t="shared" si="193"/>
        <v>0</v>
      </c>
      <c r="T211" s="327">
        <f t="shared" si="193"/>
        <v>0</v>
      </c>
      <c r="U211" s="327">
        <f t="shared" si="193"/>
        <v>0</v>
      </c>
      <c r="V211" s="327">
        <f t="shared" si="193"/>
        <v>0</v>
      </c>
      <c r="W211" s="327">
        <f t="shared" si="193"/>
        <v>0</v>
      </c>
      <c r="X211" s="328">
        <f t="shared" si="193"/>
        <v>0</v>
      </c>
      <c r="Y211" s="328">
        <f t="shared" si="193"/>
        <v>0</v>
      </c>
      <c r="Z211" s="328">
        <f t="shared" si="193"/>
        <v>0</v>
      </c>
      <c r="AA211" s="328">
        <f t="shared" si="193"/>
        <v>0</v>
      </c>
      <c r="AB211" s="329">
        <f t="shared" si="193"/>
        <v>0</v>
      </c>
      <c r="AC211" s="329">
        <f t="shared" si="193"/>
        <v>0</v>
      </c>
      <c r="AD211" s="329">
        <f t="shared" si="193"/>
        <v>0</v>
      </c>
      <c r="AE211" s="329">
        <f t="shared" si="193"/>
        <v>0</v>
      </c>
      <c r="AF211" s="330">
        <f t="shared" si="193"/>
        <v>0</v>
      </c>
      <c r="AG211" s="330">
        <f t="shared" si="193"/>
        <v>0</v>
      </c>
      <c r="AH211" s="330">
        <f t="shared" si="193"/>
        <v>0</v>
      </c>
      <c r="AI211" s="330">
        <f t="shared" si="193"/>
        <v>0</v>
      </c>
      <c r="AJ211" s="331">
        <f t="shared" si="193"/>
        <v>0</v>
      </c>
      <c r="AK211" s="331">
        <f t="shared" si="193"/>
        <v>0</v>
      </c>
      <c r="AL211" s="331">
        <f t="shared" si="193"/>
        <v>0</v>
      </c>
      <c r="AM211" s="331">
        <f t="shared" si="193"/>
        <v>0</v>
      </c>
      <c r="AN211" s="1047"/>
      <c r="AO211" s="1229"/>
      <c r="AP211" s="1021"/>
      <c r="AQ211" s="333"/>
      <c r="AR211" s="333"/>
      <c r="AS211" s="333"/>
      <c r="AT211" s="1022"/>
      <c r="AU211" s="333"/>
      <c r="AV211" s="1018"/>
      <c r="AW211" s="1018"/>
      <c r="AX211" s="1018"/>
      <c r="AY211" s="1018"/>
      <c r="AZ211" s="1018"/>
      <c r="BX211" s="452" t="s">
        <v>318</v>
      </c>
    </row>
    <row r="212" spans="1:76" ht="16.5" thickBot="1">
      <c r="A212" s="1231"/>
      <c r="B212" s="378" t="str">
        <f t="shared" ref="B212" si="194">C212&amp;"A"</f>
        <v>208A</v>
      </c>
      <c r="C212" s="378">
        <v>208</v>
      </c>
      <c r="D212" s="1024"/>
      <c r="E212" s="1024"/>
      <c r="F212" s="1024"/>
      <c r="G212" s="1024"/>
      <c r="H212" s="1025"/>
      <c r="I212" s="1025"/>
      <c r="J212" s="1025"/>
      <c r="K212" s="1025"/>
      <c r="L212" s="1026"/>
      <c r="M212" s="1026"/>
      <c r="N212" s="1026"/>
      <c r="O212" s="1026"/>
      <c r="P212" s="1027"/>
      <c r="Q212" s="1027"/>
      <c r="R212" s="1027"/>
      <c r="S212" s="1027"/>
      <c r="T212" s="1028"/>
      <c r="U212" s="1028"/>
      <c r="V212" s="1028"/>
      <c r="W212" s="1028"/>
      <c r="X212" s="1029"/>
      <c r="Y212" s="1029"/>
      <c r="Z212" s="1029"/>
      <c r="AA212" s="1029"/>
      <c r="AB212" s="1030"/>
      <c r="AC212" s="1030"/>
      <c r="AD212" s="1030"/>
      <c r="AE212" s="1030"/>
      <c r="AF212" s="1031"/>
      <c r="AG212" s="1031"/>
      <c r="AH212" s="1031"/>
      <c r="AI212" s="1031"/>
      <c r="AJ212" s="1032"/>
      <c r="AK212" s="1032"/>
      <c r="AL212" s="1032"/>
      <c r="AM212" s="1032"/>
      <c r="AN212" s="1047"/>
      <c r="AO212" s="1231"/>
      <c r="AP212" s="1033" t="s">
        <v>188</v>
      </c>
      <c r="AQ212" s="335" t="str">
        <f>IFERROR(INDEX(Tableau_Affectation_S1,AQ209,AQ210),"")</f>
        <v/>
      </c>
      <c r="AR212" s="335" t="str">
        <f>IFERROR(INDEX(Tableau_Affectation_S1,AR209,AR210),"")</f>
        <v/>
      </c>
      <c r="AS212" s="335" t="str">
        <f>IFERROR(INDEX(Tableau_Affectation_S1,AS209,AS210),"")</f>
        <v/>
      </c>
      <c r="AT212" s="336" t="str">
        <f>IFERROR(INDEX(Tableau_Affectation_S1,AT209,AT210),"")</f>
        <v/>
      </c>
      <c r="AU212" s="336" t="str">
        <f>IFERROR(INDEX(Tableau_Affectation_S1,AU209,AU210),"")</f>
        <v/>
      </c>
      <c r="AV212" s="1034" t="s">
        <v>189</v>
      </c>
      <c r="AW212" s="337" t="str">
        <f>Affectation_S2!AQ212</f>
        <v/>
      </c>
      <c r="AX212" s="337" t="str">
        <f>Affectation_S2!AR212</f>
        <v/>
      </c>
      <c r="AY212" s="337" t="str">
        <f>Affectation_S2!AS212</f>
        <v/>
      </c>
      <c r="AZ212" s="337" t="str">
        <f>Affectation_S2!AT212</f>
        <v/>
      </c>
      <c r="BX212" s="452" t="s">
        <v>318</v>
      </c>
    </row>
    <row r="213" spans="1:76" hidden="1">
      <c r="A213" s="1202"/>
      <c r="B213" s="1203"/>
      <c r="C213" s="1203">
        <v>209</v>
      </c>
      <c r="D213" s="313" t="str">
        <f>$B$216&amp;D214</f>
        <v>212A0</v>
      </c>
      <c r="E213" s="313" t="str">
        <f>$B$216&amp;E214</f>
        <v>212A0</v>
      </c>
      <c r="F213" s="313" t="str">
        <f t="shared" ref="F213:AM213" si="195">$B$216&amp;F214</f>
        <v>212A0</v>
      </c>
      <c r="G213" s="313" t="str">
        <f t="shared" si="195"/>
        <v>212A0</v>
      </c>
      <c r="H213" s="314" t="str">
        <f t="shared" si="195"/>
        <v>212A0</v>
      </c>
      <c r="I213" s="314" t="str">
        <f t="shared" si="195"/>
        <v>212A0</v>
      </c>
      <c r="J213" s="314" t="str">
        <f t="shared" si="195"/>
        <v>212A0</v>
      </c>
      <c r="K213" s="314" t="str">
        <f t="shared" si="195"/>
        <v>212A0</v>
      </c>
      <c r="L213" s="315" t="str">
        <f t="shared" si="195"/>
        <v>212A0</v>
      </c>
      <c r="M213" s="315" t="str">
        <f t="shared" si="195"/>
        <v>212A0</v>
      </c>
      <c r="N213" s="315" t="str">
        <f t="shared" si="195"/>
        <v>212A0</v>
      </c>
      <c r="O213" s="315" t="str">
        <f t="shared" si="195"/>
        <v>212A0</v>
      </c>
      <c r="P213" s="316" t="str">
        <f t="shared" si="195"/>
        <v>212A0</v>
      </c>
      <c r="Q213" s="316" t="str">
        <f t="shared" si="195"/>
        <v>212A0</v>
      </c>
      <c r="R213" s="316" t="str">
        <f t="shared" si="195"/>
        <v>212A0</v>
      </c>
      <c r="S213" s="316" t="str">
        <f t="shared" si="195"/>
        <v>212A0</v>
      </c>
      <c r="T213" s="317" t="str">
        <f t="shared" si="195"/>
        <v>212A0</v>
      </c>
      <c r="U213" s="317" t="str">
        <f t="shared" si="195"/>
        <v>212A0</v>
      </c>
      <c r="V213" s="317" t="str">
        <f t="shared" si="195"/>
        <v>212A0</v>
      </c>
      <c r="W213" s="317" t="str">
        <f t="shared" si="195"/>
        <v>212A0</v>
      </c>
      <c r="X213" s="318" t="str">
        <f t="shared" si="195"/>
        <v>212A0</v>
      </c>
      <c r="Y213" s="318" t="str">
        <f t="shared" si="195"/>
        <v>212A0</v>
      </c>
      <c r="Z213" s="318" t="str">
        <f t="shared" si="195"/>
        <v>212A0</v>
      </c>
      <c r="AA213" s="318" t="str">
        <f t="shared" si="195"/>
        <v>212A0</v>
      </c>
      <c r="AB213" s="319" t="str">
        <f t="shared" si="195"/>
        <v>212A0</v>
      </c>
      <c r="AC213" s="319" t="str">
        <f t="shared" si="195"/>
        <v>212A0</v>
      </c>
      <c r="AD213" s="319" t="str">
        <f t="shared" si="195"/>
        <v>212A0</v>
      </c>
      <c r="AE213" s="319" t="str">
        <f t="shared" si="195"/>
        <v>212A0</v>
      </c>
      <c r="AF213" s="320" t="str">
        <f t="shared" si="195"/>
        <v>212A0</v>
      </c>
      <c r="AG213" s="320" t="str">
        <f t="shared" si="195"/>
        <v>212A0</v>
      </c>
      <c r="AH213" s="320" t="str">
        <f t="shared" si="195"/>
        <v>212A0</v>
      </c>
      <c r="AI213" s="320" t="str">
        <f t="shared" si="195"/>
        <v>212A0</v>
      </c>
      <c r="AJ213" s="321" t="str">
        <f t="shared" si="195"/>
        <v>212A0</v>
      </c>
      <c r="AK213" s="321" t="str">
        <f t="shared" si="195"/>
        <v>212A0</v>
      </c>
      <c r="AL213" s="321" t="str">
        <f t="shared" si="195"/>
        <v>212A0</v>
      </c>
      <c r="AM213" s="321" t="str">
        <f t="shared" si="195"/>
        <v>212A0</v>
      </c>
      <c r="AN213" s="1047"/>
      <c r="AO213" s="1202"/>
      <c r="AP213" s="1017"/>
      <c r="AQ213" s="345">
        <f t="shared" ref="AQ213:AT213" si="196">AQ209+4</f>
        <v>212</v>
      </c>
      <c r="AR213" s="345">
        <f t="shared" si="196"/>
        <v>212</v>
      </c>
      <c r="AS213" s="345">
        <f t="shared" si="196"/>
        <v>212</v>
      </c>
      <c r="AT213" s="345">
        <f t="shared" si="196"/>
        <v>212</v>
      </c>
      <c r="AU213" s="345">
        <v>212</v>
      </c>
      <c r="AV213" s="1018"/>
      <c r="AW213" s="1018"/>
      <c r="AX213" s="1018"/>
      <c r="AY213" s="1018"/>
      <c r="AZ213" s="1018"/>
      <c r="BX213" s="452" t="s">
        <v>318</v>
      </c>
    </row>
    <row r="214" spans="1:76" hidden="1">
      <c r="A214" s="1204"/>
      <c r="B214" s="1205"/>
      <c r="C214" s="1205">
        <v>210</v>
      </c>
      <c r="D214" s="323">
        <f>D215</f>
        <v>0</v>
      </c>
      <c r="E214" s="323">
        <f>IF(E215=1,SUM($D$215:E215),0)</f>
        <v>0</v>
      </c>
      <c r="F214" s="323">
        <f>IF(F215=1,SUM($D$215:F215),0)</f>
        <v>0</v>
      </c>
      <c r="G214" s="323">
        <f>IF(G215=1,SUM($D$215:G215),0)</f>
        <v>0</v>
      </c>
      <c r="H214" s="324">
        <f>IF(H215=1,SUM($D$215:H215),0)</f>
        <v>0</v>
      </c>
      <c r="I214" s="324">
        <f>IF(I215=1,SUM($D$215:I215),0)</f>
        <v>0</v>
      </c>
      <c r="J214" s="324">
        <f>IF(J215=1,SUM($D$215:J215),0)</f>
        <v>0</v>
      </c>
      <c r="K214" s="324">
        <f>IF(K215=1,SUM($D$215:K215),0)</f>
        <v>0</v>
      </c>
      <c r="L214" s="325">
        <f>IF(L215=1,SUM($D$215:L215),0)</f>
        <v>0</v>
      </c>
      <c r="M214" s="325">
        <f>IF(M215=1,SUM($D$215:M215),0)</f>
        <v>0</v>
      </c>
      <c r="N214" s="325">
        <f>IF(N215=1,SUM($D$215:N215),0)</f>
        <v>0</v>
      </c>
      <c r="O214" s="325">
        <f>IF(O215=1,SUM($D$215:O215),0)</f>
        <v>0</v>
      </c>
      <c r="P214" s="326">
        <f>IF(P215=1,SUM($D$215:P215),0)</f>
        <v>0</v>
      </c>
      <c r="Q214" s="326">
        <f>IF(Q215=1,SUM($D$215:Q215),0)</f>
        <v>0</v>
      </c>
      <c r="R214" s="326">
        <f>IF(R215=1,SUM($D$215:R215),0)</f>
        <v>0</v>
      </c>
      <c r="S214" s="326">
        <f>IF(S215=1,SUM($D$215:S215),0)</f>
        <v>0</v>
      </c>
      <c r="T214" s="327">
        <f>IF(T215=1,SUM($D$215:T215),0)</f>
        <v>0</v>
      </c>
      <c r="U214" s="327">
        <f>IF(U215=1,SUM($D$215:U215),0)</f>
        <v>0</v>
      </c>
      <c r="V214" s="327">
        <f>IF(V215=1,SUM($D$215:V215),0)</f>
        <v>0</v>
      </c>
      <c r="W214" s="327">
        <f>IF(W215=1,SUM($D$215:W215),0)</f>
        <v>0</v>
      </c>
      <c r="X214" s="328">
        <f>IF(X215=1,SUM($D$215:X215),0)</f>
        <v>0</v>
      </c>
      <c r="Y214" s="328">
        <f>IF(Y215=1,SUM($D$215:Y215),0)</f>
        <v>0</v>
      </c>
      <c r="Z214" s="328">
        <f>IF(Z215=1,SUM($D$215:Z215),0)</f>
        <v>0</v>
      </c>
      <c r="AA214" s="328">
        <f>IF(AA215=1,SUM($D$215:AA215),0)</f>
        <v>0</v>
      </c>
      <c r="AB214" s="329">
        <f>IF(AB215=1,SUM($D$215:AB215),0)</f>
        <v>0</v>
      </c>
      <c r="AC214" s="329">
        <f>IF(AC215=1,SUM($D$215:AC215),0)</f>
        <v>0</v>
      </c>
      <c r="AD214" s="329">
        <f>IF(AD215=1,SUM($D$215:AD215),0)</f>
        <v>0</v>
      </c>
      <c r="AE214" s="329">
        <f>IF(AE215=1,SUM($D$215:AE215),0)</f>
        <v>0</v>
      </c>
      <c r="AF214" s="330">
        <f>IF(AF215=1,SUM($D$215:AF215),0)</f>
        <v>0</v>
      </c>
      <c r="AG214" s="330">
        <f>IF(AG215=1,SUM($D$215:AG215),0)</f>
        <v>0</v>
      </c>
      <c r="AH214" s="330">
        <f>IF(AH215=1,SUM($D$215:AH215),0)</f>
        <v>0</v>
      </c>
      <c r="AI214" s="330">
        <f>IF(AI215=1,SUM($D$215:AI215),0)</f>
        <v>0</v>
      </c>
      <c r="AJ214" s="331">
        <f>IF(AJ215=1,SUM($D$215:AJ215),0)</f>
        <v>0</v>
      </c>
      <c r="AK214" s="331">
        <f>IF(AK215=1,SUM($D$215:AK215),0)</f>
        <v>0</v>
      </c>
      <c r="AL214" s="331">
        <f>IF(AL215=1,SUM($D$215:AL215),0)</f>
        <v>0</v>
      </c>
      <c r="AM214" s="331">
        <f>IF(AM215=1,SUM($D$215:AM215),0)</f>
        <v>0</v>
      </c>
      <c r="AN214" s="1047"/>
      <c r="AO214" s="1204"/>
      <c r="AP214" s="1021"/>
      <c r="AQ214" s="333" t="str">
        <f t="array" ref="AQ214">IF(MIN(IF(Affectation_S1!$A$5:$AM$216=B216&amp;"1",COLUMN(Affectation_S1!$A$5:$AM$216)))&lt;&gt;0,MIN(IF(Affectation_S1!$A$5:$AM$216=B216&amp;"1",COLUMN(Affectation_S1!$A$5:$AM$216))),"")</f>
        <v/>
      </c>
      <c r="AR214" s="333" t="str">
        <f t="array" ref="AR214">IF(MIN(IF(Affectation_S1!$A$5:$AM$216=B216&amp;"2",COLUMN(Affectation_S1!$A$5:$AM$216)))&lt;&gt;0,MIN(IF(Affectation_S1!$A$5:$AM$216=B216&amp;"2",COLUMN(Affectation_S1!$A$5:$AM$216))),"")</f>
        <v/>
      </c>
      <c r="AS214" s="333" t="str">
        <f t="array" ref="AS214">IF(MIN(IF(Affectation_S1!$A$5:$AM$216=B216&amp;"3",COLUMN(Affectation_S1!$A$5:$AM$216)))&lt;&gt;0,MIN(IF(Affectation_S1!$A$5:$AM$216=B216&amp;"3",COLUMN(Affectation_S1!$A$5:$AM$216))),"")</f>
        <v/>
      </c>
      <c r="AT214" s="333" t="str">
        <f t="array" ref="AT214">IF(MIN(IF(Affectation_S1!$A$5:$AM$216=B216&amp;"4",COLUMN(Affectation_S1!$A$5:$AM$216)))&lt;&gt;0,MIN(IF(Affectation_S1!$A$5:$AM$216=B216&amp;"4",COLUMN(Affectation_S1!$A$5:$AM$216))),"")</f>
        <v/>
      </c>
      <c r="AU214" s="333" t="str">
        <f t="array" ref="AU214">IF(MIN(IF(Affectation_S1!$A$5:$AM$216=C216&amp;"5",COLUMN(Affectation_S1!$A$5:$AM$216)))&lt;&gt;0,MIN(IF(Affectation_S1!$A$5:$AM$216=C216&amp;"5",COLUMN(Affectation_S1!$A$5:$AM$216))),"")</f>
        <v/>
      </c>
      <c r="AV214" s="1018"/>
      <c r="AW214" s="1018"/>
      <c r="AX214" s="1018"/>
      <c r="AY214" s="1018"/>
      <c r="AZ214" s="1018"/>
      <c r="BX214" s="452" t="s">
        <v>318</v>
      </c>
    </row>
    <row r="215" spans="1:76" hidden="1">
      <c r="A215" s="1204"/>
      <c r="B215" s="1205"/>
      <c r="C215" s="1205">
        <v>211</v>
      </c>
      <c r="D215" s="323">
        <f>IF(D216&lt;&gt;"",1,0)</f>
        <v>0</v>
      </c>
      <c r="E215" s="323">
        <f>IF(E216&lt;&gt;"",1,0)</f>
        <v>0</v>
      </c>
      <c r="F215" s="323">
        <f t="shared" ref="F215:AM215" si="197">IF(F216&lt;&gt;"",1,0)</f>
        <v>0</v>
      </c>
      <c r="G215" s="323">
        <f t="shared" si="197"/>
        <v>0</v>
      </c>
      <c r="H215" s="324">
        <f t="shared" si="197"/>
        <v>0</v>
      </c>
      <c r="I215" s="324">
        <f t="shared" si="197"/>
        <v>0</v>
      </c>
      <c r="J215" s="324">
        <f t="shared" si="197"/>
        <v>0</v>
      </c>
      <c r="K215" s="324">
        <f t="shared" si="197"/>
        <v>0</v>
      </c>
      <c r="L215" s="325">
        <f t="shared" si="197"/>
        <v>0</v>
      </c>
      <c r="M215" s="325">
        <f t="shared" si="197"/>
        <v>0</v>
      </c>
      <c r="N215" s="325">
        <f t="shared" si="197"/>
        <v>0</v>
      </c>
      <c r="O215" s="325">
        <f t="shared" si="197"/>
        <v>0</v>
      </c>
      <c r="P215" s="326">
        <f t="shared" si="197"/>
        <v>0</v>
      </c>
      <c r="Q215" s="326">
        <f t="shared" si="197"/>
        <v>0</v>
      </c>
      <c r="R215" s="326">
        <f t="shared" si="197"/>
        <v>0</v>
      </c>
      <c r="S215" s="326">
        <f t="shared" si="197"/>
        <v>0</v>
      </c>
      <c r="T215" s="327">
        <f t="shared" si="197"/>
        <v>0</v>
      </c>
      <c r="U215" s="327">
        <f t="shared" si="197"/>
        <v>0</v>
      </c>
      <c r="V215" s="327">
        <f t="shared" si="197"/>
        <v>0</v>
      </c>
      <c r="W215" s="327">
        <f t="shared" si="197"/>
        <v>0</v>
      </c>
      <c r="X215" s="328">
        <f t="shared" si="197"/>
        <v>0</v>
      </c>
      <c r="Y215" s="328">
        <f t="shared" si="197"/>
        <v>0</v>
      </c>
      <c r="Z215" s="328">
        <f t="shared" si="197"/>
        <v>0</v>
      </c>
      <c r="AA215" s="328">
        <f t="shared" si="197"/>
        <v>0</v>
      </c>
      <c r="AB215" s="329">
        <f t="shared" si="197"/>
        <v>0</v>
      </c>
      <c r="AC215" s="329">
        <f t="shared" si="197"/>
        <v>0</v>
      </c>
      <c r="AD215" s="329">
        <f t="shared" si="197"/>
        <v>0</v>
      </c>
      <c r="AE215" s="329">
        <f t="shared" si="197"/>
        <v>0</v>
      </c>
      <c r="AF215" s="330">
        <f t="shared" si="197"/>
        <v>0</v>
      </c>
      <c r="AG215" s="330">
        <f t="shared" si="197"/>
        <v>0</v>
      </c>
      <c r="AH215" s="330">
        <f t="shared" si="197"/>
        <v>0</v>
      </c>
      <c r="AI215" s="330">
        <f t="shared" si="197"/>
        <v>0</v>
      </c>
      <c r="AJ215" s="331">
        <f t="shared" si="197"/>
        <v>0</v>
      </c>
      <c r="AK215" s="331">
        <f t="shared" si="197"/>
        <v>0</v>
      </c>
      <c r="AL215" s="331">
        <f t="shared" si="197"/>
        <v>0</v>
      </c>
      <c r="AM215" s="331">
        <f t="shared" si="197"/>
        <v>0</v>
      </c>
      <c r="AN215" s="1047"/>
      <c r="AO215" s="1204"/>
      <c r="AP215" s="1021"/>
      <c r="AQ215" s="333"/>
      <c r="AR215" s="333"/>
      <c r="AS215" s="333"/>
      <c r="AT215" s="1022"/>
      <c r="AU215" s="1022"/>
      <c r="AV215" s="1018"/>
      <c r="AW215" s="1018"/>
      <c r="AX215" s="1018"/>
      <c r="AY215" s="1018"/>
      <c r="AZ215" s="1018"/>
      <c r="BX215" s="452" t="s">
        <v>318</v>
      </c>
    </row>
    <row r="216" spans="1:76" ht="16.5" thickBot="1">
      <c r="A216" s="1206"/>
      <c r="B216" s="373" t="str">
        <f t="shared" ref="B216" si="198">C216&amp;"A"</f>
        <v>212A</v>
      </c>
      <c r="C216" s="373">
        <v>212</v>
      </c>
      <c r="D216" s="1024"/>
      <c r="E216" s="1024"/>
      <c r="F216" s="1024"/>
      <c r="G216" s="1024"/>
      <c r="H216" s="1025"/>
      <c r="I216" s="1025"/>
      <c r="J216" s="1025"/>
      <c r="K216" s="1025"/>
      <c r="L216" s="1026"/>
      <c r="M216" s="1026"/>
      <c r="N216" s="1026"/>
      <c r="O216" s="1026"/>
      <c r="P216" s="1027"/>
      <c r="Q216" s="1027"/>
      <c r="R216" s="1027"/>
      <c r="S216" s="1027"/>
      <c r="T216" s="1028"/>
      <c r="U216" s="1028"/>
      <c r="V216" s="1028"/>
      <c r="W216" s="1028"/>
      <c r="X216" s="1029"/>
      <c r="Y216" s="1029"/>
      <c r="Z216" s="1029"/>
      <c r="AA216" s="1029"/>
      <c r="AB216" s="1030"/>
      <c r="AC216" s="1030"/>
      <c r="AD216" s="1030"/>
      <c r="AE216" s="1030"/>
      <c r="AF216" s="1031"/>
      <c r="AG216" s="1031"/>
      <c r="AH216" s="1031"/>
      <c r="AI216" s="1031"/>
      <c r="AJ216" s="1032"/>
      <c r="AK216" s="1032"/>
      <c r="AL216" s="1032"/>
      <c r="AM216" s="1032"/>
      <c r="AN216" s="1047"/>
      <c r="AO216" s="1206"/>
      <c r="AP216" s="1033" t="s">
        <v>188</v>
      </c>
      <c r="AQ216" s="335" t="str">
        <f>IFERROR(INDEX(Tableau_Affectation_S1,AQ213,AQ214),"")</f>
        <v/>
      </c>
      <c r="AR216" s="335" t="str">
        <f>IFERROR(INDEX(Tableau_Affectation_S1,AR213,AR214),"")</f>
        <v/>
      </c>
      <c r="AS216" s="335" t="str">
        <f>IFERROR(INDEX(Tableau_Affectation_S1,AS213,AS214),"")</f>
        <v/>
      </c>
      <c r="AT216" s="336" t="str">
        <f>IFERROR(INDEX(Tableau_Affectation_S1,AT213,AT214),"")</f>
        <v/>
      </c>
      <c r="AU216" s="336" t="str">
        <f>IFERROR(INDEX(Tableau_Affectation_S1,AU213,AU214),"")</f>
        <v/>
      </c>
      <c r="AV216" s="1034" t="s">
        <v>189</v>
      </c>
      <c r="AW216" s="337" t="str">
        <f>Affectation_S2!AQ216</f>
        <v/>
      </c>
      <c r="AX216" s="337" t="str">
        <f>Affectation_S2!AR216</f>
        <v/>
      </c>
      <c r="AY216" s="337" t="str">
        <f>Affectation_S2!AS216</f>
        <v/>
      </c>
      <c r="AZ216" s="337" t="str">
        <f>Affectation_S2!AT216</f>
        <v/>
      </c>
      <c r="BX216" s="452" t="s">
        <v>318</v>
      </c>
    </row>
    <row r="217" spans="1:76" s="307" customFormat="1">
      <c r="A217" s="1252">
        <v>1</v>
      </c>
      <c r="B217" s="1253">
        <v>2</v>
      </c>
      <c r="C217" s="1252">
        <v>3</v>
      </c>
      <c r="D217" s="1253">
        <v>4</v>
      </c>
      <c r="E217" s="1252">
        <v>5</v>
      </c>
      <c r="F217" s="1253">
        <v>6</v>
      </c>
      <c r="G217" s="1252">
        <v>7</v>
      </c>
      <c r="H217" s="1253">
        <v>8</v>
      </c>
      <c r="I217" s="1252">
        <v>9</v>
      </c>
      <c r="J217" s="1253">
        <v>10</v>
      </c>
      <c r="K217" s="1252">
        <v>11</v>
      </c>
      <c r="L217" s="1253">
        <v>12</v>
      </c>
      <c r="M217" s="1252">
        <v>13</v>
      </c>
      <c r="N217" s="1253">
        <v>14</v>
      </c>
      <c r="O217" s="1252">
        <v>15</v>
      </c>
      <c r="P217" s="1253">
        <v>16</v>
      </c>
      <c r="Q217" s="1252">
        <v>17</v>
      </c>
      <c r="R217" s="1253">
        <v>18</v>
      </c>
      <c r="S217" s="1252">
        <v>19</v>
      </c>
      <c r="T217" s="1253">
        <v>20</v>
      </c>
      <c r="U217" s="1252">
        <v>21</v>
      </c>
      <c r="V217" s="1253">
        <v>22</v>
      </c>
      <c r="W217" s="1252">
        <v>23</v>
      </c>
      <c r="X217" s="1253">
        <v>24</v>
      </c>
      <c r="Y217" s="1252">
        <v>25</v>
      </c>
      <c r="Z217" s="1253">
        <v>26</v>
      </c>
      <c r="AA217" s="1252">
        <v>27</v>
      </c>
      <c r="AB217" s="1253">
        <v>28</v>
      </c>
      <c r="AC217" s="1252">
        <v>29</v>
      </c>
      <c r="AD217" s="1253">
        <v>30</v>
      </c>
      <c r="AE217" s="1252">
        <v>31</v>
      </c>
      <c r="AF217" s="1253">
        <v>32</v>
      </c>
      <c r="AG217" s="1252">
        <v>33</v>
      </c>
      <c r="AH217" s="1253">
        <v>34</v>
      </c>
      <c r="AI217" s="1252">
        <v>35</v>
      </c>
      <c r="AJ217" s="1253">
        <v>36</v>
      </c>
      <c r="AK217" s="1252">
        <v>37</v>
      </c>
      <c r="AL217" s="1253">
        <v>38</v>
      </c>
      <c r="AM217" s="1252">
        <v>39</v>
      </c>
      <c r="AN217" s="1047"/>
      <c r="AO217" s="1252">
        <v>1</v>
      </c>
      <c r="AP217" s="1252"/>
      <c r="AQ217" s="1252"/>
      <c r="AR217" s="1252"/>
      <c r="AS217" s="1252"/>
      <c r="AT217" s="1252"/>
      <c r="AU217" s="1252"/>
      <c r="AV217" s="1252"/>
      <c r="AW217" s="1252"/>
      <c r="AX217" s="1252"/>
      <c r="AY217" s="1252"/>
      <c r="AZ217" s="1252"/>
      <c r="BX217" s="452" t="s">
        <v>318</v>
      </c>
    </row>
    <row r="218" spans="1:76">
      <c r="A218" s="312"/>
      <c r="B218" s="1254"/>
      <c r="C218" s="1254"/>
      <c r="D218" s="312"/>
      <c r="E218" s="312"/>
      <c r="F218" s="312"/>
      <c r="G218" s="312"/>
      <c r="H218" s="312"/>
      <c r="I218" s="312"/>
      <c r="J218" s="312"/>
      <c r="K218" s="312"/>
      <c r="L218" s="312"/>
      <c r="M218" s="312"/>
      <c r="N218" s="312"/>
      <c r="O218" s="312"/>
      <c r="P218" s="312"/>
      <c r="Q218" s="312"/>
      <c r="R218" s="312"/>
      <c r="S218" s="312"/>
      <c r="T218" s="312"/>
      <c r="U218" s="312"/>
      <c r="V218" s="312"/>
      <c r="W218" s="312"/>
      <c r="X218" s="312"/>
      <c r="Y218" s="312"/>
      <c r="Z218" s="312"/>
      <c r="AA218" s="312"/>
      <c r="AB218" s="312"/>
      <c r="AC218" s="312"/>
      <c r="AD218" s="312"/>
      <c r="AE218" s="312"/>
      <c r="AF218" s="312"/>
      <c r="AG218" s="312"/>
      <c r="AH218" s="312"/>
      <c r="AI218" s="312"/>
      <c r="AJ218" s="312"/>
      <c r="AK218" s="312"/>
      <c r="AL218" s="312"/>
      <c r="AM218" s="312"/>
      <c r="AN218" s="1047"/>
      <c r="AO218" s="1204"/>
      <c r="AP218" s="312"/>
      <c r="AQ218" s="312"/>
      <c r="AR218" s="312"/>
      <c r="AS218" s="312"/>
      <c r="AT218" s="312"/>
      <c r="AU218" s="312"/>
      <c r="AV218" s="312"/>
      <c r="AW218" s="312"/>
      <c r="AX218" s="312"/>
      <c r="AY218" s="312"/>
      <c r="AZ218" s="312"/>
      <c r="BX218" s="452" t="s">
        <v>318</v>
      </c>
    </row>
    <row r="219" spans="1:76">
      <c r="A219" s="312"/>
      <c r="B219" s="1254"/>
      <c r="C219" s="1254"/>
      <c r="D219" s="312"/>
      <c r="E219" s="312"/>
      <c r="F219" s="312"/>
      <c r="G219" s="312"/>
      <c r="H219" s="312"/>
      <c r="I219" s="312"/>
      <c r="J219" s="312"/>
      <c r="K219" s="312"/>
      <c r="L219" s="312"/>
      <c r="M219" s="312"/>
      <c r="N219" s="312"/>
      <c r="O219" s="312"/>
      <c r="P219" s="312"/>
      <c r="Q219" s="312"/>
      <c r="R219" s="312"/>
      <c r="S219" s="312"/>
      <c r="T219" s="312"/>
      <c r="U219" s="312"/>
      <c r="V219" s="312"/>
      <c r="W219" s="312"/>
      <c r="X219" s="312"/>
      <c r="Y219" s="312"/>
      <c r="Z219" s="312"/>
      <c r="AA219" s="312"/>
      <c r="AB219" s="312"/>
      <c r="AC219" s="312"/>
      <c r="AD219" s="312"/>
      <c r="AE219" s="312"/>
      <c r="AF219" s="312"/>
      <c r="AG219" s="312"/>
      <c r="AH219" s="312"/>
      <c r="AI219" s="312"/>
      <c r="AJ219" s="312"/>
      <c r="AK219" s="312"/>
      <c r="AL219" s="312"/>
      <c r="AM219" s="312"/>
      <c r="AN219" s="1047"/>
      <c r="AO219" s="1204"/>
      <c r="AP219" s="312"/>
      <c r="AQ219" s="312"/>
      <c r="AR219" s="312"/>
      <c r="AS219" s="312"/>
      <c r="AT219" s="312"/>
      <c r="AU219" s="312"/>
      <c r="AV219" s="312"/>
      <c r="AW219" s="312"/>
      <c r="AX219" s="312"/>
      <c r="AY219" s="312"/>
      <c r="AZ219" s="312"/>
      <c r="BX219" s="452" t="s">
        <v>318</v>
      </c>
    </row>
    <row r="220" spans="1:76" ht="16.5" thickBot="1">
      <c r="A220" s="312"/>
      <c r="B220" s="1255"/>
      <c r="C220" s="1255"/>
      <c r="D220" s="312"/>
      <c r="E220" s="312"/>
      <c r="F220" s="312"/>
      <c r="G220" s="312"/>
      <c r="H220" s="312"/>
      <c r="I220" s="312"/>
      <c r="J220" s="312"/>
      <c r="K220" s="312"/>
      <c r="L220" s="312"/>
      <c r="M220" s="312"/>
      <c r="N220" s="312"/>
      <c r="O220" s="312"/>
      <c r="P220" s="312"/>
      <c r="Q220" s="312"/>
      <c r="R220" s="312"/>
      <c r="S220" s="312"/>
      <c r="T220" s="312"/>
      <c r="U220" s="312"/>
      <c r="V220" s="312"/>
      <c r="W220" s="312"/>
      <c r="X220" s="312"/>
      <c r="Y220" s="312"/>
      <c r="Z220" s="312"/>
      <c r="AA220" s="312"/>
      <c r="AB220" s="312"/>
      <c r="AC220" s="312"/>
      <c r="AD220" s="312"/>
      <c r="AE220" s="312"/>
      <c r="AF220" s="312"/>
      <c r="AG220" s="312"/>
      <c r="AH220" s="312"/>
      <c r="AI220" s="312"/>
      <c r="AJ220" s="312"/>
      <c r="AK220" s="312"/>
      <c r="AL220" s="312"/>
      <c r="AM220" s="312"/>
      <c r="AN220" s="1047"/>
      <c r="AO220" s="1206"/>
      <c r="AP220" s="312"/>
      <c r="AQ220" s="312"/>
      <c r="AR220" s="312"/>
      <c r="AS220" s="312"/>
      <c r="AT220" s="312"/>
      <c r="AU220" s="312"/>
      <c r="AV220" s="312"/>
      <c r="AW220" s="312"/>
      <c r="AX220" s="312"/>
      <c r="AY220" s="312"/>
      <c r="AZ220" s="312"/>
      <c r="BX220" s="452" t="s">
        <v>318</v>
      </c>
    </row>
    <row r="221" spans="1:76" s="311" customFormat="1" ht="6.75" customHeight="1">
      <c r="A221" s="1047"/>
      <c r="B221" s="1047"/>
      <c r="C221" s="1047"/>
      <c r="D221" s="1047"/>
      <c r="E221" s="1047"/>
      <c r="F221" s="1047"/>
      <c r="G221" s="1047"/>
      <c r="H221" s="1047"/>
      <c r="I221" s="1047"/>
      <c r="J221" s="1047"/>
      <c r="K221" s="1047"/>
      <c r="L221" s="1047"/>
      <c r="M221" s="1047"/>
      <c r="N221" s="1047"/>
      <c r="O221" s="1047"/>
      <c r="P221" s="1047"/>
      <c r="Q221" s="1047"/>
      <c r="R221" s="1047"/>
      <c r="S221" s="1047"/>
      <c r="T221" s="1047"/>
      <c r="U221" s="1047"/>
      <c r="V221" s="1047"/>
      <c r="W221" s="1047"/>
      <c r="X221" s="1047"/>
      <c r="Y221" s="1047"/>
      <c r="Z221" s="1047"/>
      <c r="AA221" s="1047"/>
      <c r="AB221" s="1047"/>
      <c r="AC221" s="1047"/>
      <c r="AD221" s="1047"/>
      <c r="AE221" s="1047"/>
      <c r="AF221" s="1047"/>
      <c r="AG221" s="1047"/>
      <c r="AH221" s="1047"/>
      <c r="AI221" s="1047"/>
      <c r="AJ221" s="1047"/>
      <c r="AK221" s="1047"/>
      <c r="AL221" s="1047"/>
      <c r="AM221" s="1047"/>
      <c r="AN221" s="1047"/>
      <c r="AO221" s="1256"/>
      <c r="AP221" s="1047"/>
      <c r="AQ221" s="1047"/>
      <c r="AR221" s="1047"/>
      <c r="AS221" s="1047"/>
      <c r="AT221" s="1047"/>
      <c r="AU221" s="1047"/>
      <c r="AV221" s="1047"/>
      <c r="AW221" s="1047"/>
      <c r="AX221" s="1047"/>
      <c r="AY221" s="1047"/>
      <c r="AZ221" s="1047"/>
      <c r="BX221" s="452" t="s">
        <v>318</v>
      </c>
    </row>
    <row r="222" spans="1:76" ht="16.5" thickBot="1">
      <c r="D222" s="457"/>
      <c r="E222" s="457"/>
      <c r="F222" s="457"/>
      <c r="G222" s="457"/>
      <c r="H222" s="457"/>
      <c r="I222" s="457"/>
      <c r="J222" s="457"/>
      <c r="K222" s="457"/>
      <c r="L222" s="457"/>
      <c r="M222" s="457"/>
      <c r="N222" s="457"/>
      <c r="O222" s="457"/>
      <c r="P222" s="457"/>
      <c r="Q222" s="457"/>
      <c r="R222" s="457"/>
      <c r="S222" s="457"/>
      <c r="T222" s="457"/>
      <c r="U222" s="457"/>
      <c r="V222" s="457"/>
      <c r="W222" s="457"/>
      <c r="X222" s="457"/>
      <c r="Y222" s="457"/>
      <c r="Z222" s="457"/>
      <c r="AA222" s="457"/>
      <c r="AB222" s="457"/>
      <c r="AC222" s="457"/>
      <c r="AD222" s="457"/>
      <c r="AE222" s="457"/>
      <c r="AF222" s="457"/>
      <c r="AG222" s="457"/>
      <c r="AH222" s="457"/>
      <c r="AI222" s="457"/>
      <c r="AJ222" s="457"/>
      <c r="AK222" s="457"/>
      <c r="AL222" s="457"/>
      <c r="AM222" s="457"/>
      <c r="BX222" s="452" t="s">
        <v>318</v>
      </c>
    </row>
    <row r="223" spans="1:76" ht="16.5" thickBot="1">
      <c r="D223" s="733" t="s">
        <v>91</v>
      </c>
      <c r="E223" s="734"/>
      <c r="F223" s="457"/>
      <c r="G223" s="457"/>
      <c r="H223" s="77" t="s">
        <v>93</v>
      </c>
      <c r="I223" s="78"/>
      <c r="J223" s="79"/>
      <c r="K223" s="458"/>
      <c r="L223" s="80" t="s">
        <v>144</v>
      </c>
      <c r="M223" s="80"/>
      <c r="N223" s="458"/>
      <c r="O223" s="458"/>
      <c r="P223" s="749" t="s">
        <v>149</v>
      </c>
      <c r="Q223" s="749"/>
      <c r="R223" s="458"/>
      <c r="S223" s="458"/>
      <c r="T223" s="80" t="s">
        <v>151</v>
      </c>
      <c r="U223" s="80"/>
      <c r="V223" s="458"/>
      <c r="W223" s="458"/>
      <c r="X223" s="80" t="s">
        <v>153</v>
      </c>
      <c r="Y223" s="80"/>
      <c r="Z223" s="458"/>
      <c r="AA223" s="458"/>
      <c r="AB223" s="80" t="s">
        <v>163</v>
      </c>
      <c r="AC223" s="80"/>
      <c r="AD223" s="458"/>
      <c r="AE223" s="458"/>
      <c r="AF223" s="80" t="s">
        <v>158</v>
      </c>
      <c r="AG223" s="80"/>
      <c r="AH223" s="458"/>
      <c r="AI223" s="458"/>
      <c r="AJ223" s="80" t="s">
        <v>160</v>
      </c>
      <c r="AK223" s="80"/>
      <c r="AL223" s="458"/>
      <c r="AM223" s="458"/>
      <c r="BX223" s="452" t="s">
        <v>318</v>
      </c>
    </row>
    <row r="224" spans="1:76" ht="16.5" thickBot="1">
      <c r="D224" s="733" t="s">
        <v>197</v>
      </c>
      <c r="E224" s="735" t="s">
        <v>180</v>
      </c>
      <c r="F224" s="457"/>
      <c r="G224" s="457"/>
      <c r="H224" s="744" t="s">
        <v>211</v>
      </c>
      <c r="I224" s="745" t="s">
        <v>181</v>
      </c>
      <c r="J224" s="457"/>
      <c r="K224" s="458"/>
      <c r="L224" s="737" t="s">
        <v>226</v>
      </c>
      <c r="M224" s="747" t="s">
        <v>179</v>
      </c>
      <c r="N224" s="458"/>
      <c r="O224" s="458"/>
      <c r="P224" s="737" t="s">
        <v>246</v>
      </c>
      <c r="Q224" s="747" t="s">
        <v>182</v>
      </c>
      <c r="R224" s="458"/>
      <c r="S224" s="458"/>
      <c r="T224" s="62" t="s">
        <v>343</v>
      </c>
      <c r="U224" s="67" t="s">
        <v>183</v>
      </c>
      <c r="V224" s="458"/>
      <c r="W224" s="458"/>
      <c r="X224" s="62" t="s">
        <v>283</v>
      </c>
      <c r="Y224" s="67" t="s">
        <v>184</v>
      </c>
      <c r="Z224" s="458"/>
      <c r="AA224" s="458"/>
      <c r="AB224" s="62" t="s">
        <v>304</v>
      </c>
      <c r="AC224" s="67" t="s">
        <v>185</v>
      </c>
      <c r="AD224" s="458"/>
      <c r="AE224" s="458"/>
      <c r="AF224" s="62" t="s">
        <v>274</v>
      </c>
      <c r="AG224" s="67" t="s">
        <v>186</v>
      </c>
      <c r="AH224" s="458"/>
      <c r="AI224" s="458"/>
      <c r="AJ224" s="62" t="s">
        <v>299</v>
      </c>
      <c r="AK224" s="67" t="s">
        <v>187</v>
      </c>
      <c r="AL224" s="458"/>
      <c r="AM224" s="458"/>
      <c r="BX224" s="452" t="s">
        <v>318</v>
      </c>
    </row>
    <row r="225" spans="4:39" ht="16.5" thickBot="1">
      <c r="D225" s="733" t="s">
        <v>192</v>
      </c>
      <c r="E225" s="735" t="s">
        <v>180</v>
      </c>
      <c r="F225" s="457"/>
      <c r="G225" s="457"/>
      <c r="H225" s="742" t="s">
        <v>212</v>
      </c>
      <c r="I225" s="745" t="s">
        <v>181</v>
      </c>
      <c r="J225" s="457"/>
      <c r="K225" s="458"/>
      <c r="L225" s="738" t="s">
        <v>227</v>
      </c>
      <c r="M225" s="747" t="s">
        <v>179</v>
      </c>
      <c r="N225" s="458"/>
      <c r="O225" s="458"/>
      <c r="P225" s="738" t="s">
        <v>351</v>
      </c>
      <c r="Q225" s="747" t="s">
        <v>182</v>
      </c>
      <c r="R225" s="458"/>
      <c r="S225" s="458"/>
      <c r="T225" s="61" t="s">
        <v>349</v>
      </c>
      <c r="U225" s="67" t="s">
        <v>183</v>
      </c>
      <c r="V225" s="458"/>
      <c r="W225" s="458"/>
      <c r="X225" s="61" t="s">
        <v>284</v>
      </c>
      <c r="Y225" s="67" t="s">
        <v>184</v>
      </c>
      <c r="Z225" s="458"/>
      <c r="AA225" s="458"/>
      <c r="AB225" s="61" t="s">
        <v>305</v>
      </c>
      <c r="AC225" s="67" t="s">
        <v>185</v>
      </c>
      <c r="AD225" s="458"/>
      <c r="AE225" s="458"/>
      <c r="AF225" s="61" t="s">
        <v>275</v>
      </c>
      <c r="AG225" s="67" t="s">
        <v>186</v>
      </c>
      <c r="AH225" s="458"/>
      <c r="AI225" s="458"/>
      <c r="AJ225" s="61" t="s">
        <v>245</v>
      </c>
      <c r="AK225" s="67" t="s">
        <v>187</v>
      </c>
      <c r="AL225" s="458"/>
      <c r="AM225" s="458"/>
    </row>
    <row r="226" spans="4:39" ht="16.5" thickBot="1">
      <c r="D226" s="733" t="s">
        <v>193</v>
      </c>
      <c r="E226" s="735" t="s">
        <v>180</v>
      </c>
      <c r="F226" s="457"/>
      <c r="G226" s="457"/>
      <c r="H226" s="742" t="s">
        <v>213</v>
      </c>
      <c r="I226" s="745" t="s">
        <v>181</v>
      </c>
      <c r="J226" s="457"/>
      <c r="K226" s="458"/>
      <c r="L226" s="738" t="s">
        <v>228</v>
      </c>
      <c r="M226" s="747" t="s">
        <v>179</v>
      </c>
      <c r="N226" s="458"/>
      <c r="O226" s="458"/>
      <c r="P226" s="738" t="s">
        <v>247</v>
      </c>
      <c r="Q226" s="747" t="s">
        <v>182</v>
      </c>
      <c r="R226" s="458"/>
      <c r="S226" s="458"/>
      <c r="T226" s="61" t="s">
        <v>262</v>
      </c>
      <c r="U226" s="67" t="s">
        <v>183</v>
      </c>
      <c r="V226" s="458"/>
      <c r="W226" s="458"/>
      <c r="X226" s="61" t="s">
        <v>285</v>
      </c>
      <c r="Y226" s="67" t="s">
        <v>184</v>
      </c>
      <c r="Z226" s="458"/>
      <c r="AA226" s="458"/>
      <c r="AB226" s="61" t="s">
        <v>306</v>
      </c>
      <c r="AC226" s="67" t="s">
        <v>185</v>
      </c>
      <c r="AD226" s="458"/>
      <c r="AE226" s="458"/>
      <c r="AF226" s="61" t="s">
        <v>276</v>
      </c>
      <c r="AG226" s="67" t="s">
        <v>186</v>
      </c>
      <c r="AH226" s="458"/>
      <c r="AI226" s="458"/>
      <c r="AJ226" s="61" t="s">
        <v>300</v>
      </c>
      <c r="AK226" s="67" t="s">
        <v>187</v>
      </c>
      <c r="AL226" s="458"/>
      <c r="AM226" s="458"/>
    </row>
    <row r="227" spans="4:39" ht="16.5" thickBot="1">
      <c r="D227" s="733" t="s">
        <v>194</v>
      </c>
      <c r="E227" s="735" t="s">
        <v>180</v>
      </c>
      <c r="F227" s="457"/>
      <c r="G227" s="457"/>
      <c r="H227" s="743" t="s">
        <v>214</v>
      </c>
      <c r="I227" s="745" t="s">
        <v>181</v>
      </c>
      <c r="J227" s="457"/>
      <c r="K227" s="458"/>
      <c r="L227" s="739" t="s">
        <v>229</v>
      </c>
      <c r="M227" s="747" t="s">
        <v>179</v>
      </c>
      <c r="N227" s="458"/>
      <c r="O227" s="458"/>
      <c r="P227" s="739" t="s">
        <v>248</v>
      </c>
      <c r="Q227" s="747" t="s">
        <v>182</v>
      </c>
      <c r="R227" s="458"/>
      <c r="S227" s="458"/>
      <c r="T227" s="63" t="s">
        <v>263</v>
      </c>
      <c r="U227" s="67" t="s">
        <v>183</v>
      </c>
      <c r="V227" s="458"/>
      <c r="W227" s="458"/>
      <c r="X227" s="63" t="s">
        <v>286</v>
      </c>
      <c r="Y227" s="67" t="s">
        <v>184</v>
      </c>
      <c r="Z227" s="458"/>
      <c r="AA227" s="458"/>
      <c r="AB227" s="63" t="s">
        <v>199</v>
      </c>
      <c r="AC227" s="67" t="s">
        <v>185</v>
      </c>
      <c r="AD227" s="458"/>
      <c r="AE227" s="458"/>
      <c r="AF227" s="63" t="s">
        <v>277</v>
      </c>
      <c r="AG227" s="67" t="s">
        <v>186</v>
      </c>
      <c r="AH227" s="458"/>
      <c r="AI227" s="458"/>
      <c r="AJ227" s="63" t="s">
        <v>301</v>
      </c>
      <c r="AK227" s="67" t="s">
        <v>187</v>
      </c>
      <c r="AL227" s="458"/>
      <c r="AM227" s="458"/>
    </row>
    <row r="228" spans="4:39" ht="16.5" thickBot="1">
      <c r="D228" s="733" t="s">
        <v>195</v>
      </c>
      <c r="E228" s="735" t="s">
        <v>180</v>
      </c>
      <c r="F228" s="457"/>
      <c r="G228" s="457"/>
      <c r="H228" s="743" t="s">
        <v>215</v>
      </c>
      <c r="I228" s="745" t="s">
        <v>181</v>
      </c>
      <c r="J228" s="457"/>
      <c r="K228" s="458"/>
      <c r="L228" s="739" t="s">
        <v>230</v>
      </c>
      <c r="M228" s="747" t="s">
        <v>179</v>
      </c>
      <c r="N228" s="458"/>
      <c r="O228" s="458"/>
      <c r="P228" s="739" t="s">
        <v>249</v>
      </c>
      <c r="Q228" s="747" t="s">
        <v>182</v>
      </c>
      <c r="R228" s="458"/>
      <c r="S228" s="458"/>
      <c r="T228" s="63" t="s">
        <v>264</v>
      </c>
      <c r="U228" s="67" t="s">
        <v>183</v>
      </c>
      <c r="V228" s="458"/>
      <c r="W228" s="458"/>
      <c r="X228" s="63" t="s">
        <v>287</v>
      </c>
      <c r="Y228" s="67" t="s">
        <v>184</v>
      </c>
      <c r="Z228" s="458"/>
      <c r="AA228" s="458"/>
      <c r="AB228" s="63" t="s">
        <v>307</v>
      </c>
      <c r="AC228" s="67" t="s">
        <v>185</v>
      </c>
      <c r="AD228" s="458"/>
      <c r="AE228" s="458"/>
      <c r="AF228" s="63" t="s">
        <v>278</v>
      </c>
      <c r="AG228" s="67" t="s">
        <v>186</v>
      </c>
      <c r="AH228" s="458"/>
      <c r="AI228" s="458"/>
      <c r="AJ228" s="63" t="s">
        <v>302</v>
      </c>
      <c r="AK228" s="67" t="s">
        <v>187</v>
      </c>
      <c r="AL228" s="458"/>
      <c r="AM228" s="458"/>
    </row>
    <row r="229" spans="4:39" ht="16.5" thickBot="1">
      <c r="D229" s="733" t="s">
        <v>196</v>
      </c>
      <c r="E229" s="735" t="s">
        <v>180</v>
      </c>
      <c r="F229" s="457"/>
      <c r="G229" s="457"/>
      <c r="H229" s="743" t="s">
        <v>216</v>
      </c>
      <c r="I229" s="745" t="s">
        <v>181</v>
      </c>
      <c r="J229" s="457"/>
      <c r="K229" s="458"/>
      <c r="L229" s="739" t="s">
        <v>231</v>
      </c>
      <c r="M229" s="747" t="s">
        <v>179</v>
      </c>
      <c r="N229" s="458"/>
      <c r="O229" s="458"/>
      <c r="P229" s="739" t="s">
        <v>347</v>
      </c>
      <c r="Q229" s="747" t="s">
        <v>182</v>
      </c>
      <c r="R229" s="458"/>
      <c r="S229" s="458"/>
      <c r="T229" s="63" t="s">
        <v>265</v>
      </c>
      <c r="U229" s="67" t="s">
        <v>183</v>
      </c>
      <c r="V229" s="458"/>
      <c r="W229" s="458"/>
      <c r="X229" s="63" t="s">
        <v>288</v>
      </c>
      <c r="Y229" s="67" t="s">
        <v>184</v>
      </c>
      <c r="Z229" s="458"/>
      <c r="AA229" s="458"/>
      <c r="AB229" s="63" t="s">
        <v>308</v>
      </c>
      <c r="AC229" s="67" t="s">
        <v>185</v>
      </c>
      <c r="AD229" s="458"/>
      <c r="AE229" s="458"/>
      <c r="AF229" s="63" t="s">
        <v>279</v>
      </c>
      <c r="AG229" s="67" t="s">
        <v>186</v>
      </c>
      <c r="AH229" s="458"/>
      <c r="AI229" s="458"/>
      <c r="AJ229" s="63" t="s">
        <v>273</v>
      </c>
      <c r="AK229" s="67" t="s">
        <v>187</v>
      </c>
      <c r="AL229" s="458"/>
      <c r="AM229" s="458"/>
    </row>
    <row r="230" spans="4:39" ht="16.5" thickBot="1">
      <c r="D230" s="733" t="s">
        <v>198</v>
      </c>
      <c r="E230" s="735" t="s">
        <v>180</v>
      </c>
      <c r="F230" s="457"/>
      <c r="G230" s="457"/>
      <c r="H230" s="743" t="s">
        <v>342</v>
      </c>
      <c r="I230" s="745" t="s">
        <v>181</v>
      </c>
      <c r="J230" s="457"/>
      <c r="K230" s="458"/>
      <c r="L230" s="739" t="s">
        <v>232</v>
      </c>
      <c r="M230" s="747" t="s">
        <v>179</v>
      </c>
      <c r="N230" s="458"/>
      <c r="O230" s="458"/>
      <c r="P230" s="739" t="s">
        <v>350</v>
      </c>
      <c r="Q230" s="747" t="s">
        <v>182</v>
      </c>
      <c r="R230" s="458"/>
      <c r="S230" s="458"/>
      <c r="T230" s="63" t="s">
        <v>266</v>
      </c>
      <c r="U230" s="67" t="s">
        <v>183</v>
      </c>
      <c r="V230" s="458"/>
      <c r="W230" s="458"/>
      <c r="X230" s="63" t="s">
        <v>289</v>
      </c>
      <c r="Y230" s="67" t="s">
        <v>184</v>
      </c>
      <c r="Z230" s="458"/>
      <c r="AA230" s="458"/>
      <c r="AB230" s="63" t="s">
        <v>309</v>
      </c>
      <c r="AC230" s="67" t="s">
        <v>185</v>
      </c>
      <c r="AD230" s="458"/>
      <c r="AE230" s="458"/>
      <c r="AF230" s="63" t="s">
        <v>280</v>
      </c>
      <c r="AG230" s="67" t="s">
        <v>186</v>
      </c>
      <c r="AH230" s="458"/>
      <c r="AI230" s="458"/>
      <c r="AJ230" s="63" t="s">
        <v>303</v>
      </c>
      <c r="AK230" s="67" t="s">
        <v>187</v>
      </c>
      <c r="AL230" s="458"/>
      <c r="AM230" s="458"/>
    </row>
    <row r="231" spans="4:39" ht="16.5" thickBot="1">
      <c r="D231" s="733" t="s">
        <v>199</v>
      </c>
      <c r="E231" s="735" t="s">
        <v>180</v>
      </c>
      <c r="F231" s="457"/>
      <c r="G231" s="457"/>
      <c r="H231" s="743" t="s">
        <v>217</v>
      </c>
      <c r="I231" s="745" t="s">
        <v>181</v>
      </c>
      <c r="J231" s="457"/>
      <c r="K231" s="458"/>
      <c r="L231" s="739" t="s">
        <v>233</v>
      </c>
      <c r="M231" s="747" t="s">
        <v>179</v>
      </c>
      <c r="N231" s="458"/>
      <c r="O231" s="458"/>
      <c r="P231" s="739" t="s">
        <v>250</v>
      </c>
      <c r="Q231" s="747" t="s">
        <v>182</v>
      </c>
      <c r="R231" s="458"/>
      <c r="S231" s="458"/>
      <c r="T231" s="63" t="s">
        <v>335</v>
      </c>
      <c r="U231" s="67" t="s">
        <v>183</v>
      </c>
      <c r="V231" s="458"/>
      <c r="W231" s="458"/>
      <c r="X231" s="63" t="s">
        <v>290</v>
      </c>
      <c r="Y231" s="67" t="s">
        <v>184</v>
      </c>
      <c r="Z231" s="458"/>
      <c r="AA231" s="458"/>
      <c r="AB231" s="63" t="s">
        <v>310</v>
      </c>
      <c r="AC231" s="67" t="s">
        <v>185</v>
      </c>
      <c r="AD231" s="458"/>
      <c r="AE231" s="458"/>
      <c r="AF231" s="63" t="s">
        <v>281</v>
      </c>
      <c r="AG231" s="67" t="s">
        <v>186</v>
      </c>
      <c r="AH231" s="458"/>
      <c r="AI231" s="458"/>
      <c r="AJ231" s="63" t="s">
        <v>332</v>
      </c>
      <c r="AK231" s="67" t="s">
        <v>187</v>
      </c>
      <c r="AL231" s="458"/>
      <c r="AM231" s="458"/>
    </row>
    <row r="232" spans="4:39" ht="16.5" thickBot="1">
      <c r="D232" s="733" t="s">
        <v>200</v>
      </c>
      <c r="E232" s="735" t="s">
        <v>180</v>
      </c>
      <c r="F232" s="457"/>
      <c r="G232" s="457"/>
      <c r="H232" s="743" t="s">
        <v>218</v>
      </c>
      <c r="I232" s="745" t="s">
        <v>181</v>
      </c>
      <c r="J232" s="457"/>
      <c r="K232" s="458"/>
      <c r="L232" s="739" t="s">
        <v>234</v>
      </c>
      <c r="M232" s="747" t="s">
        <v>179</v>
      </c>
      <c r="N232" s="458"/>
      <c r="O232" s="458"/>
      <c r="P232" s="739" t="s">
        <v>352</v>
      </c>
      <c r="Q232" s="747" t="s">
        <v>182</v>
      </c>
      <c r="R232" s="458"/>
      <c r="S232" s="458"/>
      <c r="T232" s="63" t="s">
        <v>334</v>
      </c>
      <c r="U232" s="67" t="s">
        <v>183</v>
      </c>
      <c r="V232" s="458"/>
      <c r="W232" s="458"/>
      <c r="X232" s="63" t="s">
        <v>336</v>
      </c>
      <c r="Y232" s="67" t="s">
        <v>184</v>
      </c>
      <c r="Z232" s="458"/>
      <c r="AA232" s="458"/>
      <c r="AB232" s="63" t="s">
        <v>311</v>
      </c>
      <c r="AC232" s="67" t="s">
        <v>185</v>
      </c>
      <c r="AD232" s="458"/>
      <c r="AE232" s="458"/>
      <c r="AF232" s="63" t="s">
        <v>331</v>
      </c>
      <c r="AG232" s="67" t="s">
        <v>186</v>
      </c>
      <c r="AH232" s="458"/>
      <c r="AI232" s="458"/>
      <c r="AJ232" s="63" t="s">
        <v>333</v>
      </c>
      <c r="AK232" s="67" t="s">
        <v>187</v>
      </c>
      <c r="AL232" s="458"/>
      <c r="AM232" s="458"/>
    </row>
    <row r="233" spans="4:39" ht="16.5" thickBot="1">
      <c r="D233" s="733" t="s">
        <v>201</v>
      </c>
      <c r="E233" s="735" t="s">
        <v>180</v>
      </c>
      <c r="F233" s="457"/>
      <c r="G233" s="457"/>
      <c r="H233" s="743" t="s">
        <v>236</v>
      </c>
      <c r="I233" s="745" t="s">
        <v>181</v>
      </c>
      <c r="J233" s="457"/>
      <c r="K233" s="458"/>
      <c r="L233" s="739" t="s">
        <v>235</v>
      </c>
      <c r="M233" s="747" t="s">
        <v>179</v>
      </c>
      <c r="N233" s="458"/>
      <c r="O233" s="458"/>
      <c r="P233" s="739" t="s">
        <v>251</v>
      </c>
      <c r="Q233" s="747" t="s">
        <v>182</v>
      </c>
      <c r="R233" s="458"/>
      <c r="S233" s="458"/>
      <c r="T233" s="63" t="s">
        <v>361</v>
      </c>
      <c r="U233" s="67" t="s">
        <v>183</v>
      </c>
      <c r="V233" s="458"/>
      <c r="W233" s="458"/>
      <c r="X233" s="63" t="s">
        <v>337</v>
      </c>
      <c r="Y233" s="67" t="s">
        <v>184</v>
      </c>
      <c r="Z233" s="458"/>
      <c r="AA233" s="458"/>
      <c r="AB233" s="63" t="s">
        <v>282</v>
      </c>
      <c r="AC233" s="67" t="s">
        <v>185</v>
      </c>
      <c r="AD233" s="458"/>
      <c r="AE233" s="458"/>
      <c r="AF233" s="63" t="s">
        <v>338</v>
      </c>
      <c r="AG233" s="67" t="s">
        <v>186</v>
      </c>
      <c r="AH233" s="458"/>
      <c r="AI233" s="458"/>
      <c r="AJ233" s="63" t="s">
        <v>355</v>
      </c>
      <c r="AK233" s="67" t="s">
        <v>187</v>
      </c>
      <c r="AL233" s="458"/>
      <c r="AM233" s="458"/>
    </row>
    <row r="234" spans="4:39" ht="16.5" thickBot="1">
      <c r="D234" s="733" t="s">
        <v>368</v>
      </c>
      <c r="E234" s="735" t="s">
        <v>367</v>
      </c>
      <c r="F234" s="457"/>
      <c r="G234" s="457"/>
      <c r="H234" s="743"/>
      <c r="I234" s="745" t="s">
        <v>367</v>
      </c>
      <c r="J234" s="457"/>
      <c r="K234" s="458"/>
      <c r="L234" s="739" t="s">
        <v>353</v>
      </c>
      <c r="M234" s="747" t="s">
        <v>179</v>
      </c>
      <c r="N234" s="458"/>
      <c r="O234" s="458"/>
      <c r="P234" s="739"/>
      <c r="Q234" s="747" t="s">
        <v>182</v>
      </c>
      <c r="R234" s="458"/>
      <c r="S234" s="458"/>
      <c r="T234" s="63"/>
      <c r="U234" s="67" t="s">
        <v>183</v>
      </c>
      <c r="V234" s="458"/>
      <c r="W234" s="458"/>
      <c r="X234" s="63" t="s">
        <v>362</v>
      </c>
      <c r="Y234" s="67" t="s">
        <v>184</v>
      </c>
      <c r="Z234" s="458"/>
      <c r="AA234" s="458"/>
      <c r="AB234" s="63"/>
      <c r="AC234" s="67" t="s">
        <v>185</v>
      </c>
      <c r="AD234" s="458"/>
      <c r="AE234" s="458"/>
      <c r="AF234" s="63" t="s">
        <v>356</v>
      </c>
      <c r="AG234" s="67" t="s">
        <v>186</v>
      </c>
      <c r="AH234" s="458"/>
      <c r="AI234" s="458"/>
      <c r="AJ234" s="63"/>
      <c r="AK234" s="67" t="s">
        <v>187</v>
      </c>
      <c r="AL234" s="458"/>
      <c r="AM234" s="458"/>
    </row>
    <row r="235" spans="4:39" ht="16.5" thickBot="1">
      <c r="D235" s="733" t="s">
        <v>369</v>
      </c>
      <c r="E235" s="735" t="s">
        <v>367</v>
      </c>
      <c r="F235" s="457"/>
      <c r="G235" s="457"/>
      <c r="H235" s="743"/>
      <c r="I235" s="745" t="s">
        <v>367</v>
      </c>
      <c r="J235" s="457"/>
      <c r="K235" s="458"/>
      <c r="L235" s="740"/>
      <c r="M235" s="747" t="s">
        <v>179</v>
      </c>
      <c r="N235" s="458"/>
      <c r="O235" s="458"/>
      <c r="P235" s="739"/>
      <c r="Q235" s="747" t="s">
        <v>182</v>
      </c>
      <c r="R235" s="458"/>
      <c r="S235" s="458"/>
      <c r="T235" s="63"/>
      <c r="U235" s="67" t="s">
        <v>183</v>
      </c>
      <c r="V235" s="458"/>
      <c r="W235" s="458"/>
      <c r="X235" s="63"/>
      <c r="Y235" s="67" t="s">
        <v>184</v>
      </c>
      <c r="Z235" s="458"/>
      <c r="AA235" s="458"/>
      <c r="AB235" s="63"/>
      <c r="AC235" s="67" t="s">
        <v>185</v>
      </c>
      <c r="AD235" s="458"/>
      <c r="AE235" s="458"/>
      <c r="AF235" s="63"/>
      <c r="AG235" s="67" t="s">
        <v>186</v>
      </c>
      <c r="AH235" s="458"/>
      <c r="AI235" s="458"/>
      <c r="AJ235" s="63"/>
      <c r="AK235" s="67" t="s">
        <v>187</v>
      </c>
      <c r="AL235" s="458"/>
      <c r="AM235" s="458"/>
    </row>
    <row r="236" spans="4:39" ht="16.5" thickBot="1">
      <c r="D236" s="733"/>
      <c r="E236" s="735" t="s">
        <v>367</v>
      </c>
      <c r="F236" s="457"/>
      <c r="G236" s="457"/>
      <c r="H236" s="743"/>
      <c r="I236" s="745" t="s">
        <v>367</v>
      </c>
      <c r="J236" s="457"/>
      <c r="K236" s="458"/>
      <c r="L236" s="740"/>
      <c r="M236" s="747" t="s">
        <v>179</v>
      </c>
      <c r="N236" s="458"/>
      <c r="O236" s="458"/>
      <c r="P236" s="739"/>
      <c r="Q236" s="747" t="s">
        <v>182</v>
      </c>
      <c r="R236" s="458"/>
      <c r="S236" s="458"/>
      <c r="T236" s="63"/>
      <c r="U236" s="67" t="s">
        <v>183</v>
      </c>
      <c r="V236" s="458"/>
      <c r="W236" s="458"/>
      <c r="X236" s="63"/>
      <c r="Y236" s="67" t="s">
        <v>184</v>
      </c>
      <c r="Z236" s="458"/>
      <c r="AA236" s="458"/>
      <c r="AB236" s="63"/>
      <c r="AC236" s="67" t="s">
        <v>185</v>
      </c>
      <c r="AD236" s="458"/>
      <c r="AE236" s="458"/>
      <c r="AF236" s="63"/>
      <c r="AG236" s="67" t="s">
        <v>186</v>
      </c>
      <c r="AH236" s="458"/>
      <c r="AI236" s="458"/>
      <c r="AJ236" s="63"/>
      <c r="AK236" s="67" t="s">
        <v>187</v>
      </c>
      <c r="AL236" s="458"/>
      <c r="AM236" s="458"/>
    </row>
    <row r="237" spans="4:39" ht="16.5" thickBot="1">
      <c r="D237" s="733"/>
      <c r="E237" s="735" t="s">
        <v>367</v>
      </c>
      <c r="F237" s="457"/>
      <c r="G237" s="457"/>
      <c r="H237" s="743"/>
      <c r="I237" s="745" t="s">
        <v>367</v>
      </c>
      <c r="J237" s="457"/>
      <c r="K237" s="458"/>
      <c r="L237" s="740"/>
      <c r="M237" s="747" t="s">
        <v>179</v>
      </c>
      <c r="N237" s="458"/>
      <c r="O237" s="458"/>
      <c r="P237" s="739"/>
      <c r="Q237" s="747" t="s">
        <v>182</v>
      </c>
      <c r="R237" s="458"/>
      <c r="S237" s="458"/>
      <c r="T237" s="63"/>
      <c r="U237" s="67" t="s">
        <v>183</v>
      </c>
      <c r="V237" s="458"/>
      <c r="W237" s="458"/>
      <c r="X237" s="63"/>
      <c r="Y237" s="67" t="s">
        <v>184</v>
      </c>
      <c r="Z237" s="458"/>
      <c r="AA237" s="458"/>
      <c r="AB237" s="63"/>
      <c r="AC237" s="67" t="s">
        <v>185</v>
      </c>
      <c r="AD237" s="458"/>
      <c r="AE237" s="458"/>
      <c r="AF237" s="63"/>
      <c r="AG237" s="67" t="s">
        <v>186</v>
      </c>
      <c r="AH237" s="458"/>
      <c r="AI237" s="458"/>
      <c r="AJ237" s="63"/>
      <c r="AK237" s="67" t="s">
        <v>187</v>
      </c>
      <c r="AL237" s="458"/>
      <c r="AM237" s="458"/>
    </row>
    <row r="238" spans="4:39" ht="16.5" thickBot="1">
      <c r="D238" s="733"/>
      <c r="E238" s="736" t="s">
        <v>367</v>
      </c>
      <c r="F238" s="457"/>
      <c r="G238" s="457"/>
      <c r="H238" s="746"/>
      <c r="I238" s="745" t="s">
        <v>367</v>
      </c>
      <c r="J238" s="457"/>
      <c r="K238" s="458"/>
      <c r="L238" s="741"/>
      <c r="M238" s="747" t="s">
        <v>179</v>
      </c>
      <c r="N238" s="458"/>
      <c r="O238" s="458"/>
      <c r="P238" s="748"/>
      <c r="Q238" s="747" t="s">
        <v>182</v>
      </c>
      <c r="R238" s="458"/>
      <c r="S238" s="458"/>
      <c r="T238" s="68"/>
      <c r="U238" s="67" t="s">
        <v>183</v>
      </c>
      <c r="V238" s="458"/>
      <c r="W238" s="458"/>
      <c r="X238" s="68"/>
      <c r="Y238" s="67" t="s">
        <v>184</v>
      </c>
      <c r="Z238" s="458"/>
      <c r="AA238" s="458"/>
      <c r="AB238" s="68"/>
      <c r="AC238" s="67" t="s">
        <v>185</v>
      </c>
      <c r="AD238" s="458"/>
      <c r="AE238" s="458"/>
      <c r="AF238" s="68"/>
      <c r="AG238" s="67" t="s">
        <v>186</v>
      </c>
      <c r="AH238" s="458"/>
      <c r="AI238" s="458"/>
      <c r="AJ238" s="68"/>
      <c r="AK238" s="67" t="s">
        <v>187</v>
      </c>
      <c r="AL238" s="458"/>
      <c r="AM238" s="458"/>
    </row>
    <row r="239" spans="4:39" hidden="1">
      <c r="D239" s="457"/>
      <c r="E239" s="457"/>
      <c r="F239" s="457"/>
      <c r="G239" s="457"/>
      <c r="H239" s="457"/>
      <c r="I239" s="457"/>
      <c r="J239" s="457"/>
      <c r="K239" s="457"/>
      <c r="L239" s="457"/>
      <c r="M239" s="457"/>
      <c r="N239" s="457"/>
      <c r="O239" s="457"/>
      <c r="P239" s="457"/>
      <c r="Q239" s="457"/>
      <c r="R239" s="457"/>
      <c r="S239" s="457"/>
      <c r="T239" s="457"/>
      <c r="U239" s="457"/>
      <c r="V239" s="457"/>
      <c r="W239" s="457"/>
      <c r="X239" s="457"/>
      <c r="Y239" s="457"/>
      <c r="Z239" s="457"/>
      <c r="AA239" s="457"/>
      <c r="AB239" s="457"/>
      <c r="AC239" s="457"/>
      <c r="AD239" s="457"/>
      <c r="AE239" s="457"/>
      <c r="AF239" s="457"/>
      <c r="AG239" s="457"/>
      <c r="AH239" s="457"/>
      <c r="AI239" s="457"/>
      <c r="AJ239" s="457"/>
      <c r="AK239" s="457"/>
      <c r="AL239" s="457"/>
      <c r="AM239" s="457"/>
    </row>
    <row r="240" spans="4:39" hidden="1">
      <c r="D240" s="457"/>
      <c r="E240" s="457"/>
      <c r="F240" s="457"/>
      <c r="G240" s="457"/>
      <c r="H240" s="457"/>
      <c r="I240" s="457"/>
      <c r="J240" s="457"/>
      <c r="K240" s="457"/>
      <c r="L240" s="457"/>
      <c r="M240" s="457"/>
      <c r="N240" s="457"/>
      <c r="O240" s="457"/>
      <c r="P240" s="457"/>
      <c r="Q240" s="457"/>
      <c r="R240" s="457"/>
      <c r="S240" s="457"/>
      <c r="T240" s="457"/>
      <c r="U240" s="457"/>
      <c r="V240" s="457"/>
      <c r="W240" s="457"/>
      <c r="X240" s="457"/>
      <c r="Y240" s="457"/>
      <c r="Z240" s="457"/>
      <c r="AA240" s="457"/>
      <c r="AB240" s="457"/>
      <c r="AC240" s="457"/>
      <c r="AD240" s="457"/>
      <c r="AE240" s="457"/>
      <c r="AF240" s="457"/>
      <c r="AG240" s="457"/>
      <c r="AH240" s="457"/>
      <c r="AI240" s="457"/>
      <c r="AJ240" s="457"/>
      <c r="AK240" s="457"/>
      <c r="AL240" s="457"/>
      <c r="AM240" s="457"/>
    </row>
    <row r="241" spans="4:39" hidden="1">
      <c r="D241" s="457"/>
      <c r="E241" s="457"/>
      <c r="F241" s="457"/>
      <c r="G241" s="457"/>
      <c r="H241" s="457"/>
      <c r="I241" s="457"/>
      <c r="J241" s="457"/>
      <c r="K241" s="457"/>
      <c r="L241" s="457"/>
      <c r="M241" s="457"/>
      <c r="N241" s="457"/>
      <c r="O241" s="457"/>
      <c r="P241" s="457"/>
      <c r="Q241" s="457"/>
      <c r="R241" s="457"/>
      <c r="S241" s="457"/>
      <c r="T241" s="457"/>
      <c r="U241" s="457"/>
      <c r="V241" s="457"/>
      <c r="W241" s="457"/>
      <c r="X241" s="457"/>
      <c r="Y241" s="457"/>
      <c r="Z241" s="457"/>
      <c r="AA241" s="457"/>
      <c r="AB241" s="457"/>
      <c r="AC241" s="457"/>
      <c r="AD241" s="457"/>
      <c r="AE241" s="457"/>
      <c r="AF241" s="457"/>
      <c r="AG241" s="457"/>
      <c r="AH241" s="457"/>
      <c r="AI241" s="457"/>
      <c r="AJ241" s="457"/>
      <c r="AK241" s="457"/>
      <c r="AL241" s="457"/>
      <c r="AM241" s="457"/>
    </row>
  </sheetData>
  <sheetProtection password="EAE7" sheet="1" objects="1" scenarios="1"/>
  <dataValidations count="9">
    <dataValidation type="list" allowBlank="1" showInputMessage="1" showErrorMessage="1" sqref="D8:G8 D20:G20 D216:G216 D12:G12 D24:G24 D28:G28 D32:G32 D36:G36 D40:G40 D44:G44 D48:G48 D52:G52 D56:G56 D60:G60 D64:G64 D68:G68 D72:G72 D76:G76 D80:G80 D84:G84 D88:G88 D92:G92 D96:G96 D100:G100 D104:G104 D108:G108 D112:G112 D116:G116 D120:G120 D124:G124 D128:G128 D132:G132 D136:G136 D140:G140 D144:G144 D148:G148 D152:G152 D156:G156 D160:G160 D164:G164 D168:G168 D172:G172 D176:G176 D180:G180 D184:G184 D188:G188 D192:G192 D196:G196 D200:G200 D204:G204 D208:G208 D212:G212 D16:G16">
      <formula1>S5_L3MET</formula1>
    </dataValidation>
    <dataValidation type="list" allowBlank="1" showInputMessage="1" showErrorMessage="1" sqref="H8:K8 H12:K12 H16:K16 H20:K20 H24:K24 H28:K28 H32:K32 H36:K36 H40:K40 H44:K44 H48:K48 H52:K52 H56:K56 H60:K60 H64:K64 H68:K68 H72:K72 H76:K76 H80:K80 H84:K84 H88:K88 H92:K92 H96:K96 H100:K100 H104:K104 H108:K108 H112:K112 H116:K116 H120:K120 H124:K124 H128:K128 H132:K132 H136:K136 H140:K140 H144:K144 H148:K148 H152:K152 H156:K156 H160:K160 H164:K164 H168:K168 H172:K172 H176:K176 H180:K180 H184:K184 H188:K188 H192:K192 H196:K196 H200:K200 H204:K204 H208:K208 H212:K212 H216:K216">
      <formula1>S5_L3CM</formula1>
    </dataValidation>
    <dataValidation type="list" allowBlank="1" showInputMessage="1" showErrorMessage="1" sqref="L8:O8 L12:O12 L16:O16 L20:O20 L24:O24 L28:O28 L32:O32 L36:O36 L40:O40 L44:O44 L48:O48 L52:O52 L56:O56 L60:O60 L64:O64 L68:O68 L72:O72 L76:O76 L80:O80 L84:O84 L88:O88 L92:O92 L96:O96 L100:O100 L104:O104 L108:O108 L112:O112 L116:O116 L120:O120 L124:O124 L128:O128 L132:O132 L136:O136 L140:O140 L144:O144 L148:O148 L152:O152 L156:O156 L160:O160 L164:O164 L168:O168 L172:O172 L176:O176 L180:O180 L184:O184 L188:O188 L192:O192 L196:O196 L200:O200 L204:O204 L208:O208 L212:O212 L216:O216">
      <formula1>S5_L3ENRG</formula1>
    </dataValidation>
    <dataValidation type="list" allowBlank="1" showInputMessage="1" showErrorMessage="1" sqref="P8:S8 P12:S12 P16:S16 P20:S20 P24:S24 P28:S28 P32:S32 P36:S36 P40:S40 P44:S44 P48:S48 P52:S52 P56:S56 P60:S60 P64:S64 P68:S68 P72:S72 P76:S76 P80:S80 P84:S84 P88:S88 P92:S92 P96:S96 P100:S100 P104:S104 P108:S108 P112:S112 P116:S116 P120:S120 P124:S124 P128:S128 P132:S132 P136:S136 P140:S140 P144:S144 P148:S148 P152:S152 P156:S156 P160:S160 P164:S164 P168:S168 P172:S172 P176:S176 P180:S180 P184:S184 P188:S188 P192:S192 P196:S196 P200:S200 P204:S204 P208:S208 P212:S212 P216:S216">
      <formula1>S1_M1MET</formula1>
    </dataValidation>
    <dataValidation type="list" allowBlank="1" showInputMessage="1" showErrorMessage="1" sqref="T8:W8 T12:W12 T16:W16 T20:W20 T24:W24 T28:W28 T32:W32 T36:W36 T40:W40 T44:W44 T48:W48 T52:W52 T56:W56 T60:W60 T64:W64 T68:W68 T72:W72 T76:W76 T80:W80 T84:W84 T88:W88 T92:W92 T96:W96 T100:W100 T104:W104 T108:W108 T112:W112 T116:W116 T120:W120 T124:W124 T128:W128 T132:W132 T136:W136 T140:W140 T144:W144 T148:W148 T152:W152 T156:W156 T160:W160 T164:W164 T168:W168 T172:W172 T176:W176 T180:W180 T184:W184 T188:W188 T192:W192 T196:W196 T200:W200 T204:W204 T208:W208 T212:W212 T216:W216">
      <formula1>S1_M1CM</formula1>
    </dataValidation>
    <dataValidation type="list" allowBlank="1" showInputMessage="1" showErrorMessage="1" sqref="X8:AA8 X12:AA12 X16:AA16 X20:AA20 X24:AA24 X28:AA28 X32:AA32 X36:AA36 X40:AA40 X44:AA44 X48:AA48 X52:AA52 X56:AA56 X60:AA60 X64:AA64 X68:AA68 X72:AA72 X76:AA76 X80:AA80 X84:AA84 X88:AA88 X92:AA92 X96:AA96 X100:AA100 X104:AA104 X108:AA108 X112:AA112 X116:AA116 X120:AA120 X124:AA124 X128:AA128 X132:AA132 X136:AA136 X140:AA140 X144:AA144 X148:AA148 X152:AA152 X156:AA156 X160:AA160 X164:AA164 X168:AA168 X172:AA172 X176:AA176 X180:AA180 X184:AA184 X188:AA188 X192:AA192 X196:AA196 X200:AA200 X204:AA204 X208:AA208 X212:AA212 X216:AA216">
      <formula1>S1_M1ENRG</formula1>
    </dataValidation>
    <dataValidation type="list" allowBlank="1" showInputMessage="1" showErrorMessage="1" sqref="AB8:AE8 AB12:AE12 AB16:AE16 AB20:AE20 AB24:AE24 AB28:AE28 AB32:AE32 AB36:AE36 AB40:AE40 AB44:AE44 AB48:AE48 AB52:AE52 AB56:AE56 AB60:AE60 AB64:AE64 AB68:AE68 AB72:AE72 AB76:AE76 AB80:AE80 AB84:AE84 AB88:AE88 AB92:AE92 AB96:AE96 AB100:AE100 AB104:AE104 AB108:AE108 AB112:AE112 AB116:AE116 AB120:AE120 AB124:AE124 AB128:AE128 AB132:AE132 AB136:AE136 AB140:AE140 AB144:AE144 AB148:AE148 AB152:AE152 AB156:AE156 AB160:AE160 AB164:AE164 AB168:AE168 AB172:AE172 AB176:AE176 AB180:AE180 AB184:AE184 AB188:AE188 AB192:AE192 AB196:AE196 AB200:AE200 AB204:AE204 AB208:AE208 AB212:AE212 AB216:AE216">
      <formula1>S3_M2MET</formula1>
    </dataValidation>
    <dataValidation type="list" allowBlank="1" showInputMessage="1" showErrorMessage="1" sqref="AF8:AI8 AF12:AI12 AF16:AI16 AF20:AI20 AF24:AI24 AF28:AI28 AF32:AI32 AF36:AI36 AF40:AI40 AF44:AI44 AF48:AI48 AF52:AI52 AF56:AI56 AF60:AI60 AF64:AI64 AF68:AI68 AF72:AI72 AF76:AI76 AF80:AI80 AF84:AI84 AF88:AI88 AF92:AI92 AF96:AI96 AF100:AI100 AF104:AI104 AF108:AI108 AF112:AI112 AF116:AI116 AF120:AI120 AF124:AI124 AF128:AI128 AF132:AI132 AF136:AI136 AF140:AI140 AF144:AI144 AF148:AI148 AF152:AI152 AF156:AI156 AF160:AI160 AF164:AI164 AF168:AI168 AF172:AI172 AF176:AI176 AF180:AI180 AF184:AI184 AF188:AI188 AF192:AI192 AF196:AI196 AF200:AI200 AF204:AI204 AF208:AI208 AF212:AI212 AF216:AI216">
      <formula1>S3_M2CM</formula1>
    </dataValidation>
    <dataValidation type="list" allowBlank="1" showInputMessage="1" showErrorMessage="1" sqref="AJ8:AM8 AJ12:AM12 AJ16:AM16 AJ20:AM20 AJ24:AM24 AJ28:AM28 AJ32:AM32 AJ36:AM36 AJ40:AM40 AJ44:AM44 AJ48:AM48 AJ52:AM52 AJ56:AM56 AJ60:AM60 AJ64:AM64 AJ68:AM68 AJ72:AM72 AJ76:AM76 AJ80:AM80 AJ84:AM84 AJ88:AM88 AJ92:AM92 AJ96:AM96 AJ100:AM100 AJ104:AM104 AJ108:AM108 AJ112:AM112 AJ116:AM116 AJ120:AM120 AJ124:AM124 AJ128:AM128 AJ132:AM132 AJ136:AM136 AJ140:AM140 AJ144:AM144 AJ148:AM148 AJ152:AM152 AJ156:AM156 AJ160:AM160 AJ164:AM164 AJ168:AM168 AJ172:AM172 AJ176:AM176 AJ180:AM180 AJ184:AM184 AJ188:AM188 AJ192:AM192 AJ196:AM196 AJ200:AM200 AJ204:AM204 AJ208:AM208 AJ212:AM212 AJ216:AM216">
      <formula1>S3_M2ENRG</formula1>
    </dataValidation>
  </dataValidation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U240"/>
  <sheetViews>
    <sheetView topLeftCell="AN156" zoomScale="80" zoomScaleNormal="80" workbookViewId="0">
      <selection activeCell="AQ188" sqref="AQ188"/>
    </sheetView>
  </sheetViews>
  <sheetFormatPr baseColWidth="10" defaultColWidth="0" defaultRowHeight="15" zeroHeight="1"/>
  <cols>
    <col min="1" max="1" width="43" style="98" bestFit="1" customWidth="1"/>
    <col min="2" max="2" width="8.42578125" style="98" hidden="1" customWidth="1"/>
    <col min="3" max="3" width="5.85546875" style="98" hidden="1" customWidth="1"/>
    <col min="4" max="4" width="34.140625" style="98" hidden="1" customWidth="1"/>
    <col min="5" max="7" width="30.140625" style="98" hidden="1" customWidth="1"/>
    <col min="8" max="11" width="37.28515625" style="98" hidden="1" customWidth="1"/>
    <col min="12" max="12" width="37.85546875" style="98" hidden="1" customWidth="1"/>
    <col min="13" max="13" width="36.7109375" style="98" hidden="1" customWidth="1"/>
    <col min="14" max="14" width="33" style="98" hidden="1" customWidth="1"/>
    <col min="15" max="15" width="24.5703125" style="98" hidden="1" customWidth="1"/>
    <col min="16" max="16" width="38.85546875" style="98" hidden="1" customWidth="1"/>
    <col min="17" max="17" width="30" style="98" hidden="1" customWidth="1"/>
    <col min="18" max="18" width="38.85546875" style="98" hidden="1" customWidth="1"/>
    <col min="19" max="19" width="28.7109375" style="98" hidden="1" customWidth="1"/>
    <col min="20" max="20" width="41.85546875" style="98" hidden="1" customWidth="1"/>
    <col min="21" max="21" width="38.85546875" style="98" hidden="1" customWidth="1"/>
    <col min="22" max="22" width="14.42578125" style="98" hidden="1" customWidth="1"/>
    <col min="23" max="23" width="37" style="98" hidden="1" customWidth="1"/>
    <col min="24" max="24" width="38.42578125" style="98" hidden="1" customWidth="1"/>
    <col min="25" max="25" width="21.42578125" style="98" hidden="1" customWidth="1"/>
    <col min="26" max="26" width="23" style="98" hidden="1" customWidth="1"/>
    <col min="27" max="27" width="30.85546875" style="98" hidden="1" customWidth="1"/>
    <col min="28" max="28" width="32.140625" style="98" hidden="1" customWidth="1"/>
    <col min="29" max="31" width="11.42578125" style="98" hidden="1" customWidth="1"/>
    <col min="32" max="32" width="30.42578125" style="98" hidden="1" customWidth="1"/>
    <col min="33" max="35" width="11.42578125" style="98" hidden="1" customWidth="1"/>
    <col min="36" max="36" width="34.5703125" style="98" hidden="1" customWidth="1"/>
    <col min="37" max="39" width="11.42578125" style="98" hidden="1" customWidth="1"/>
    <col min="40" max="40" width="3.42578125" style="99" customWidth="1"/>
    <col min="41" max="41" width="52.85546875" style="98" customWidth="1"/>
    <col min="42" max="42" width="14" style="98" bestFit="1" customWidth="1"/>
    <col min="43" max="43" width="42.140625" style="98" customWidth="1"/>
    <col min="44" max="44" width="40" style="98" bestFit="1" customWidth="1"/>
    <col min="45" max="45" width="37.42578125" style="98" bestFit="1" customWidth="1"/>
    <col min="46" max="46" width="42.140625" style="98" customWidth="1"/>
    <col min="47" max="47" width="11.42578125" style="98" customWidth="1"/>
    <col min="48" max="16384" width="11.42578125" style="98" hidden="1"/>
  </cols>
  <sheetData>
    <row r="1" spans="1:46" ht="15.75" thickBot="1">
      <c r="D1" s="383">
        <f t="array" ref="D1">MIN(IF(B5:G16="4A1",COLUMN(B5:G16)))</f>
        <v>0</v>
      </c>
    </row>
    <row r="2" spans="1:46" s="100" customFormat="1" ht="15.75" thickBot="1">
      <c r="A2" s="98"/>
      <c r="B2" s="98"/>
      <c r="C2" s="98"/>
      <c r="D2" s="74"/>
      <c r="E2" s="57"/>
      <c r="F2" s="98"/>
      <c r="G2" s="98"/>
      <c r="H2" s="42"/>
      <c r="I2" s="41"/>
      <c r="J2" s="98"/>
      <c r="K2" s="98"/>
      <c r="L2" s="42"/>
      <c r="M2" s="31"/>
      <c r="N2" s="98"/>
      <c r="O2" s="98"/>
      <c r="P2" s="42"/>
      <c r="Q2" s="31"/>
      <c r="R2" s="98"/>
      <c r="S2" s="98"/>
      <c r="T2" s="42"/>
      <c r="U2" s="31"/>
      <c r="V2" s="98"/>
      <c r="W2" s="98"/>
      <c r="X2" s="42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9"/>
      <c r="AO2" s="98"/>
      <c r="AP2" s="98"/>
      <c r="AQ2" s="98"/>
      <c r="AR2" s="98"/>
      <c r="AS2" s="98"/>
      <c r="AT2" s="98"/>
    </row>
    <row r="3" spans="1:46" s="100" customFormat="1" ht="15.75">
      <c r="A3" s="459" t="s">
        <v>312</v>
      </c>
      <c r="B3" s="101" t="s">
        <v>320</v>
      </c>
      <c r="C3" s="102" t="s">
        <v>316</v>
      </c>
      <c r="D3" s="103"/>
      <c r="E3" s="104" t="s">
        <v>329</v>
      </c>
      <c r="F3" s="104" t="s">
        <v>322</v>
      </c>
      <c r="G3" s="105"/>
      <c r="H3" s="106"/>
      <c r="I3" s="107" t="s">
        <v>329</v>
      </c>
      <c r="J3" s="107" t="s">
        <v>323</v>
      </c>
      <c r="K3" s="108"/>
      <c r="L3" s="109"/>
      <c r="M3" s="110" t="s">
        <v>329</v>
      </c>
      <c r="N3" s="110" t="s">
        <v>324</v>
      </c>
      <c r="O3" s="111"/>
      <c r="P3" s="112"/>
      <c r="Q3" s="112" t="s">
        <v>174</v>
      </c>
      <c r="R3" s="112" t="s">
        <v>182</v>
      </c>
      <c r="S3" s="113"/>
      <c r="T3" s="114"/>
      <c r="U3" s="115" t="s">
        <v>174</v>
      </c>
      <c r="V3" s="115" t="s">
        <v>183</v>
      </c>
      <c r="W3" s="116"/>
      <c r="X3" s="117"/>
      <c r="Y3" s="118" t="s">
        <v>174</v>
      </c>
      <c r="Z3" s="118" t="s">
        <v>184</v>
      </c>
      <c r="AA3" s="119"/>
      <c r="AB3" s="120"/>
      <c r="AC3" s="121" t="s">
        <v>328</v>
      </c>
      <c r="AD3" s="121" t="s">
        <v>185</v>
      </c>
      <c r="AE3" s="122"/>
      <c r="AF3" s="123"/>
      <c r="AG3" s="124" t="s">
        <v>328</v>
      </c>
      <c r="AH3" s="124" t="s">
        <v>186</v>
      </c>
      <c r="AI3" s="125"/>
      <c r="AJ3" s="126"/>
      <c r="AK3" s="127" t="s">
        <v>328</v>
      </c>
      <c r="AL3" s="127" t="s">
        <v>184</v>
      </c>
      <c r="AM3" s="128"/>
      <c r="AN3" s="129"/>
      <c r="AO3" s="130"/>
      <c r="AP3" s="131"/>
      <c r="AQ3" s="131"/>
      <c r="AR3" s="131"/>
      <c r="AS3" s="131"/>
      <c r="AT3" s="131"/>
    </row>
    <row r="4" spans="1:46" s="100" customFormat="1" ht="16.5" thickBot="1">
      <c r="A4" s="595"/>
      <c r="B4" s="132"/>
      <c r="C4" s="133" t="s">
        <v>317</v>
      </c>
      <c r="D4" s="134" t="s">
        <v>84</v>
      </c>
      <c r="E4" s="135" t="s">
        <v>85</v>
      </c>
      <c r="F4" s="135" t="s">
        <v>86</v>
      </c>
      <c r="G4" s="136" t="s">
        <v>87</v>
      </c>
      <c r="H4" s="137" t="s">
        <v>84</v>
      </c>
      <c r="I4" s="138" t="s">
        <v>85</v>
      </c>
      <c r="J4" s="138" t="s">
        <v>86</v>
      </c>
      <c r="K4" s="139" t="s">
        <v>87</v>
      </c>
      <c r="L4" s="140" t="s">
        <v>84</v>
      </c>
      <c r="M4" s="141" t="s">
        <v>85</v>
      </c>
      <c r="N4" s="141" t="s">
        <v>86</v>
      </c>
      <c r="O4" s="142" t="s">
        <v>87</v>
      </c>
      <c r="P4" s="143" t="s">
        <v>84</v>
      </c>
      <c r="Q4" s="144" t="s">
        <v>85</v>
      </c>
      <c r="R4" s="144" t="s">
        <v>86</v>
      </c>
      <c r="S4" s="145" t="s">
        <v>87</v>
      </c>
      <c r="T4" s="146" t="s">
        <v>84</v>
      </c>
      <c r="U4" s="146" t="s">
        <v>85</v>
      </c>
      <c r="V4" s="146" t="s">
        <v>86</v>
      </c>
      <c r="W4" s="146" t="s">
        <v>87</v>
      </c>
      <c r="X4" s="147" t="s">
        <v>84</v>
      </c>
      <c r="Y4" s="147" t="s">
        <v>85</v>
      </c>
      <c r="Z4" s="147" t="s">
        <v>86</v>
      </c>
      <c r="AA4" s="147" t="s">
        <v>87</v>
      </c>
      <c r="AB4" s="148" t="s">
        <v>84</v>
      </c>
      <c r="AC4" s="148" t="s">
        <v>85</v>
      </c>
      <c r="AD4" s="148" t="s">
        <v>86</v>
      </c>
      <c r="AE4" s="148" t="s">
        <v>87</v>
      </c>
      <c r="AF4" s="149" t="s">
        <v>84</v>
      </c>
      <c r="AG4" s="149" t="s">
        <v>85</v>
      </c>
      <c r="AH4" s="149" t="s">
        <v>86</v>
      </c>
      <c r="AI4" s="149" t="s">
        <v>87</v>
      </c>
      <c r="AJ4" s="150" t="s">
        <v>84</v>
      </c>
      <c r="AK4" s="150" t="s">
        <v>85</v>
      </c>
      <c r="AL4" s="150" t="s">
        <v>86</v>
      </c>
      <c r="AM4" s="151" t="s">
        <v>87</v>
      </c>
      <c r="AN4" s="152"/>
      <c r="AO4" s="130"/>
      <c r="AP4" s="153"/>
      <c r="AQ4" s="153" t="s">
        <v>84</v>
      </c>
      <c r="AR4" s="153" t="s">
        <v>85</v>
      </c>
      <c r="AS4" s="153" t="s">
        <v>86</v>
      </c>
      <c r="AT4" s="153" t="s">
        <v>87</v>
      </c>
    </row>
    <row r="5" spans="1:46" s="100" customFormat="1" ht="20.100000000000001" hidden="1" customHeight="1">
      <c r="A5" s="596"/>
      <c r="B5" s="154"/>
      <c r="C5" s="154">
        <v>1</v>
      </c>
      <c r="D5" s="384" t="str">
        <f>$B$8&amp;D6</f>
        <v>4A0</v>
      </c>
      <c r="E5" s="384" t="str">
        <f t="shared" ref="E5:AM5" si="0">$B$8&amp;E6</f>
        <v>4A0</v>
      </c>
      <c r="F5" s="384" t="str">
        <f t="shared" si="0"/>
        <v>4A0</v>
      </c>
      <c r="G5" s="384" t="str">
        <f t="shared" si="0"/>
        <v>4A0</v>
      </c>
      <c r="H5" s="385" t="str">
        <f t="shared" si="0"/>
        <v>4A0</v>
      </c>
      <c r="I5" s="385" t="str">
        <f t="shared" si="0"/>
        <v>4A0</v>
      </c>
      <c r="J5" s="385" t="str">
        <f t="shared" si="0"/>
        <v>4A0</v>
      </c>
      <c r="K5" s="385" t="str">
        <f t="shared" si="0"/>
        <v>4A0</v>
      </c>
      <c r="L5" s="386" t="str">
        <f t="shared" si="0"/>
        <v>4A0</v>
      </c>
      <c r="M5" s="386" t="str">
        <f t="shared" si="0"/>
        <v>4A0</v>
      </c>
      <c r="N5" s="386" t="str">
        <f t="shared" si="0"/>
        <v>4A0</v>
      </c>
      <c r="O5" s="386" t="str">
        <f t="shared" si="0"/>
        <v>4A0</v>
      </c>
      <c r="P5" s="387" t="str">
        <f t="shared" si="0"/>
        <v>4A0</v>
      </c>
      <c r="Q5" s="387" t="str">
        <f t="shared" si="0"/>
        <v>4A0</v>
      </c>
      <c r="R5" s="387" t="str">
        <f t="shared" si="0"/>
        <v>4A0</v>
      </c>
      <c r="S5" s="387" t="str">
        <f t="shared" si="0"/>
        <v>4A0</v>
      </c>
      <c r="T5" s="388" t="str">
        <f t="shared" si="0"/>
        <v>4A0</v>
      </c>
      <c r="U5" s="388" t="str">
        <f t="shared" si="0"/>
        <v>4A0</v>
      </c>
      <c r="V5" s="388" t="str">
        <f t="shared" si="0"/>
        <v>4A0</v>
      </c>
      <c r="W5" s="388" t="str">
        <f t="shared" si="0"/>
        <v>4A0</v>
      </c>
      <c r="X5" s="389" t="str">
        <f t="shared" si="0"/>
        <v>4A1</v>
      </c>
      <c r="Y5" s="389" t="str">
        <f t="shared" si="0"/>
        <v>4A2</v>
      </c>
      <c r="Z5" s="389" t="str">
        <f t="shared" si="0"/>
        <v>4A0</v>
      </c>
      <c r="AA5" s="389" t="str">
        <f t="shared" si="0"/>
        <v>4A0</v>
      </c>
      <c r="AB5" s="390" t="str">
        <f t="shared" si="0"/>
        <v>4A0</v>
      </c>
      <c r="AC5" s="390" t="str">
        <f t="shared" si="0"/>
        <v>4A0</v>
      </c>
      <c r="AD5" s="390" t="str">
        <f t="shared" si="0"/>
        <v>4A0</v>
      </c>
      <c r="AE5" s="390" t="str">
        <f t="shared" si="0"/>
        <v>4A0</v>
      </c>
      <c r="AF5" s="391" t="str">
        <f t="shared" si="0"/>
        <v>4A0</v>
      </c>
      <c r="AG5" s="391" t="str">
        <f t="shared" si="0"/>
        <v>4A0</v>
      </c>
      <c r="AH5" s="391" t="str">
        <f t="shared" si="0"/>
        <v>4A0</v>
      </c>
      <c r="AI5" s="391" t="str">
        <f t="shared" si="0"/>
        <v>4A0</v>
      </c>
      <c r="AJ5" s="392" t="str">
        <f t="shared" si="0"/>
        <v>4A0</v>
      </c>
      <c r="AK5" s="392" t="str">
        <f t="shared" si="0"/>
        <v>4A0</v>
      </c>
      <c r="AL5" s="392" t="str">
        <f t="shared" si="0"/>
        <v>4A0</v>
      </c>
      <c r="AM5" s="393" t="str">
        <f t="shared" si="0"/>
        <v>4A0</v>
      </c>
      <c r="AN5" s="160"/>
      <c r="AP5" s="161"/>
      <c r="AQ5" s="162">
        <v>4</v>
      </c>
      <c r="AR5" s="162">
        <v>4</v>
      </c>
      <c r="AS5" s="162">
        <v>4</v>
      </c>
      <c r="AT5" s="162">
        <v>4</v>
      </c>
    </row>
    <row r="6" spans="1:46" s="100" customFormat="1" ht="20.100000000000001" hidden="1" customHeight="1">
      <c r="A6" s="597"/>
      <c r="B6" s="163"/>
      <c r="C6" s="163">
        <v>2</v>
      </c>
      <c r="D6" s="394">
        <f>D7</f>
        <v>0</v>
      </c>
      <c r="E6" s="394">
        <f>IF(E7=1,SUM($D$7:E7),0)</f>
        <v>0</v>
      </c>
      <c r="F6" s="394">
        <f>IF(F7=1,SUM($D$7:F7),0)</f>
        <v>0</v>
      </c>
      <c r="G6" s="394">
        <f>IF(G7=1,SUM($D$7:G7),0)</f>
        <v>0</v>
      </c>
      <c r="H6" s="395">
        <f>IF(H7=1,SUM($D$7:H7),0)</f>
        <v>0</v>
      </c>
      <c r="I6" s="395">
        <f>IF(I7=1,SUM($D$7:I7),0)</f>
        <v>0</v>
      </c>
      <c r="J6" s="395">
        <f>IF(J7=1,SUM($D$7:J7),0)</f>
        <v>0</v>
      </c>
      <c r="K6" s="395">
        <f>IF(K7=1,SUM($D$7:K7),0)</f>
        <v>0</v>
      </c>
      <c r="L6" s="396">
        <f>IF(L7=1,SUM($D$7:L7),0)</f>
        <v>0</v>
      </c>
      <c r="M6" s="396">
        <f>IF(M7=1,SUM($D$7:M7),0)</f>
        <v>0</v>
      </c>
      <c r="N6" s="396">
        <f>IF(N7=1,SUM($D$7:N7),0)</f>
        <v>0</v>
      </c>
      <c r="O6" s="396">
        <f>IF(O7=1,SUM($D$7:O7),0)</f>
        <v>0</v>
      </c>
      <c r="P6" s="397">
        <f>IF(P7=1,SUM($D$7:P7),0)</f>
        <v>0</v>
      </c>
      <c r="Q6" s="397">
        <f>IF(Q7=1,SUM($D$7:Q7),0)</f>
        <v>0</v>
      </c>
      <c r="R6" s="397">
        <f>IF(R7=1,SUM($D$7:R7),0)</f>
        <v>0</v>
      </c>
      <c r="S6" s="397">
        <f>IF(S7=1,SUM($D$7:S7),0)</f>
        <v>0</v>
      </c>
      <c r="T6" s="398">
        <f>IF(T7=1,SUM($D$7:T7),0)</f>
        <v>0</v>
      </c>
      <c r="U6" s="398">
        <f>IF(U7=1,SUM($D$7:U7),0)</f>
        <v>0</v>
      </c>
      <c r="V6" s="398">
        <f>IF(V7=1,SUM($D$7:V7),0)</f>
        <v>0</v>
      </c>
      <c r="W6" s="398">
        <f>IF(W7=1,SUM($D$7:W7),0)</f>
        <v>0</v>
      </c>
      <c r="X6" s="399">
        <f>IF(X7=1,SUM($D$7:X7),0)</f>
        <v>1</v>
      </c>
      <c r="Y6" s="399">
        <f>IF(Y7=1,SUM($D$7:Y7),0)</f>
        <v>2</v>
      </c>
      <c r="Z6" s="399">
        <f>IF(Z7=1,SUM($D$7:Z7),0)</f>
        <v>0</v>
      </c>
      <c r="AA6" s="399">
        <f>IF(AA7=1,SUM($D$7:AA7),0)</f>
        <v>0</v>
      </c>
      <c r="AB6" s="400">
        <f>IF(AB7=1,SUM($D$7:AB7),0)</f>
        <v>0</v>
      </c>
      <c r="AC6" s="400">
        <f>IF(AC7=1,SUM($D$7:AC7),0)</f>
        <v>0</v>
      </c>
      <c r="AD6" s="400">
        <f>IF(AD7=1,SUM($D$7:AD7),0)</f>
        <v>0</v>
      </c>
      <c r="AE6" s="400">
        <f>IF(AE7=1,SUM($D$7:AE7),0)</f>
        <v>0</v>
      </c>
      <c r="AF6" s="401">
        <f>IF(AF7=1,SUM($D$7:AF7),0)</f>
        <v>0</v>
      </c>
      <c r="AG6" s="401">
        <f>IF(AG7=1,SUM($D$7:AG7),0)</f>
        <v>0</v>
      </c>
      <c r="AH6" s="401">
        <f>IF(AH7=1,SUM($D$7:AH7),0)</f>
        <v>0</v>
      </c>
      <c r="AI6" s="401">
        <f>IF(AI7=1,SUM($D$7:AI7),0)</f>
        <v>0</v>
      </c>
      <c r="AJ6" s="402">
        <f>IF(AJ7=1,SUM($D$7:AJ7),0)</f>
        <v>0</v>
      </c>
      <c r="AK6" s="402">
        <f>IF(AK7=1,SUM($D$7:AK7),0)</f>
        <v>0</v>
      </c>
      <c r="AL6" s="402">
        <f>IF(AL7=1,SUM($D$7:AL7),0)</f>
        <v>0</v>
      </c>
      <c r="AM6" s="403">
        <f>IF(AM7=1,SUM($D$7:AM7),0)</f>
        <v>0</v>
      </c>
      <c r="AN6" s="160"/>
      <c r="AP6" s="172"/>
      <c r="AQ6" s="333">
        <f t="array" ref="AQ6">IF(MIN(IF(Affectation_S2!$B$5:$AN$216=B8&amp;"1",COLUMN(Affectation_S2!$B$5:$AN$216)))&lt;&gt;0,MIN(IF(Affectation_S2!$B$5:$AN$216=B8&amp;"1",COLUMN(Affectation_S2!$B$5:$AN$216))),"")</f>
        <v>24</v>
      </c>
      <c r="AR6" s="333">
        <f t="array" ref="AR6">IF(MIN(IF(Affectation_S2!$B$5:$AN$216=B8&amp;"2",COLUMN(Affectation_S2!$B$5:$AN$216)))&lt;&gt;0,MIN(IF(Affectation_S2!$B$5:$AN$216=B8&amp;"2",COLUMN(Affectation_S2!$B$5:$AN$216))),"")</f>
        <v>25</v>
      </c>
      <c r="AS6" s="333" t="str">
        <f t="array" ref="AS6">IF(MIN(IF(Affectation_S2!$B$5:$AN$216=B8&amp;"3",COLUMN(Affectation_S2!$B$5:$AN$216)))&lt;&gt;0,MIN(IF(Affectation_S2!$B$5:$AN$216=B8&amp;"3",COLUMN(Affectation_S2!$B$5:$AN$216))),"")</f>
        <v/>
      </c>
      <c r="AT6" s="333" t="str">
        <f t="array" ref="AT6">IF(MIN(IF(Affectation_S2!$B$5:$AN$216=B8&amp;"4",COLUMN(Affectation_S2!$B$5:$AN$216)))&lt;&gt;0,MIN(IF(Affectation_S2!$B$5:$AN$216=B8&amp;"4",COLUMN(Affectation_S2!$B$5:$AN$216))),"")</f>
        <v/>
      </c>
    </row>
    <row r="7" spans="1:46" s="100" customFormat="1" ht="20.100000000000001" hidden="1" customHeight="1">
      <c r="A7" s="597"/>
      <c r="B7" s="163"/>
      <c r="C7" s="163">
        <v>3</v>
      </c>
      <c r="D7" s="394">
        <f>IF(D8&lt;&gt;"",1,0)</f>
        <v>0</v>
      </c>
      <c r="E7" s="394">
        <f t="shared" ref="E7:AM7" si="1">IF(E8&lt;&gt;"",1,0)</f>
        <v>0</v>
      </c>
      <c r="F7" s="394">
        <f t="shared" si="1"/>
        <v>0</v>
      </c>
      <c r="G7" s="394">
        <f t="shared" si="1"/>
        <v>0</v>
      </c>
      <c r="H7" s="395">
        <f t="shared" si="1"/>
        <v>0</v>
      </c>
      <c r="I7" s="395">
        <f t="shared" si="1"/>
        <v>0</v>
      </c>
      <c r="J7" s="395">
        <f t="shared" si="1"/>
        <v>0</v>
      </c>
      <c r="K7" s="395">
        <f t="shared" si="1"/>
        <v>0</v>
      </c>
      <c r="L7" s="396">
        <f t="shared" si="1"/>
        <v>0</v>
      </c>
      <c r="M7" s="396">
        <f t="shared" si="1"/>
        <v>0</v>
      </c>
      <c r="N7" s="396">
        <f t="shared" si="1"/>
        <v>0</v>
      </c>
      <c r="O7" s="396">
        <f t="shared" si="1"/>
        <v>0</v>
      </c>
      <c r="P7" s="397">
        <f t="shared" si="1"/>
        <v>0</v>
      </c>
      <c r="Q7" s="397">
        <f t="shared" si="1"/>
        <v>0</v>
      </c>
      <c r="R7" s="397">
        <f t="shared" si="1"/>
        <v>0</v>
      </c>
      <c r="S7" s="397">
        <f t="shared" si="1"/>
        <v>0</v>
      </c>
      <c r="T7" s="398">
        <f t="shared" si="1"/>
        <v>0</v>
      </c>
      <c r="U7" s="398">
        <f t="shared" si="1"/>
        <v>0</v>
      </c>
      <c r="V7" s="398">
        <f t="shared" si="1"/>
        <v>0</v>
      </c>
      <c r="W7" s="398">
        <f t="shared" si="1"/>
        <v>0</v>
      </c>
      <c r="X7" s="399">
        <f t="shared" si="1"/>
        <v>1</v>
      </c>
      <c r="Y7" s="399">
        <f t="shared" si="1"/>
        <v>1</v>
      </c>
      <c r="Z7" s="399">
        <f t="shared" si="1"/>
        <v>0</v>
      </c>
      <c r="AA7" s="399">
        <f t="shared" si="1"/>
        <v>0</v>
      </c>
      <c r="AB7" s="400">
        <f t="shared" si="1"/>
        <v>0</v>
      </c>
      <c r="AC7" s="400">
        <f t="shared" si="1"/>
        <v>0</v>
      </c>
      <c r="AD7" s="400">
        <f t="shared" si="1"/>
        <v>0</v>
      </c>
      <c r="AE7" s="400">
        <f t="shared" si="1"/>
        <v>0</v>
      </c>
      <c r="AF7" s="401">
        <f t="shared" si="1"/>
        <v>0</v>
      </c>
      <c r="AG7" s="401">
        <f t="shared" si="1"/>
        <v>0</v>
      </c>
      <c r="AH7" s="401">
        <f t="shared" si="1"/>
        <v>0</v>
      </c>
      <c r="AI7" s="401">
        <f t="shared" si="1"/>
        <v>0</v>
      </c>
      <c r="AJ7" s="402">
        <f t="shared" si="1"/>
        <v>0</v>
      </c>
      <c r="AK7" s="402">
        <f t="shared" si="1"/>
        <v>0</v>
      </c>
      <c r="AL7" s="402">
        <f t="shared" si="1"/>
        <v>0</v>
      </c>
      <c r="AM7" s="403">
        <f t="shared" si="1"/>
        <v>0</v>
      </c>
      <c r="AN7" s="160"/>
      <c r="AP7" s="172"/>
      <c r="AQ7" s="153"/>
      <c r="AR7" s="153"/>
      <c r="AS7" s="153"/>
      <c r="AT7" s="153"/>
    </row>
    <row r="8" spans="1:46" s="100" customFormat="1" ht="20.100000000000001" customHeight="1" thickBot="1">
      <c r="A8" s="598" t="s">
        <v>142</v>
      </c>
      <c r="B8" s="404" t="str">
        <f>C8&amp;"A"</f>
        <v>4A</v>
      </c>
      <c r="C8" s="173">
        <v>4</v>
      </c>
      <c r="D8" s="174"/>
      <c r="E8" s="174"/>
      <c r="F8" s="174"/>
      <c r="G8" s="174"/>
      <c r="H8" s="175"/>
      <c r="I8" s="175"/>
      <c r="J8" s="175"/>
      <c r="K8" s="175"/>
      <c r="L8" s="176"/>
      <c r="M8" s="176"/>
      <c r="N8" s="176"/>
      <c r="O8" s="176"/>
      <c r="P8" s="177"/>
      <c r="Q8" s="177"/>
      <c r="R8" s="177"/>
      <c r="S8" s="177"/>
      <c r="T8" s="178"/>
      <c r="U8" s="178"/>
      <c r="V8" s="178"/>
      <c r="W8" s="178"/>
      <c r="X8" s="179" t="s">
        <v>295</v>
      </c>
      <c r="Y8" s="179" t="s">
        <v>297</v>
      </c>
      <c r="Z8" s="179"/>
      <c r="AA8" s="179"/>
      <c r="AB8" s="180"/>
      <c r="AC8" s="180"/>
      <c r="AD8" s="180"/>
      <c r="AE8" s="180"/>
      <c r="AF8" s="181"/>
      <c r="AG8" s="181"/>
      <c r="AH8" s="181"/>
      <c r="AI8" s="181"/>
      <c r="AJ8" s="182"/>
      <c r="AK8" s="182"/>
      <c r="AL8" s="182"/>
      <c r="AM8" s="183"/>
      <c r="AN8" s="152"/>
      <c r="AO8" s="460" t="s">
        <v>142</v>
      </c>
      <c r="AP8" s="184" t="s">
        <v>189</v>
      </c>
      <c r="AQ8" s="335" t="str">
        <f>IFERROR(INDEX(Tableau_affectation_S2,AQ5,AQ6),"")</f>
        <v>Turbomachines approfondies</v>
      </c>
      <c r="AR8" s="335" t="str">
        <f>IFERROR(INDEX(Tableau_affectation_S2,AR5,AR6),"")</f>
        <v>TP Turbomachines</v>
      </c>
      <c r="AS8" s="335" t="str">
        <f>IFERROR(INDEX(Tableau_affectation_S2,AS5,AS6),"")</f>
        <v/>
      </c>
      <c r="AT8" s="335" t="str">
        <f>IFERROR(INDEX(Tableau_affectation_S2,AT5,AT6),"")</f>
        <v/>
      </c>
    </row>
    <row r="9" spans="1:46" s="100" customFormat="1" ht="20.100000000000001" hidden="1" customHeight="1">
      <c r="A9" s="599"/>
      <c r="B9" s="185"/>
      <c r="C9" s="185">
        <v>5</v>
      </c>
      <c r="D9" s="384" t="str">
        <f>$B$12&amp;D10</f>
        <v>8A0</v>
      </c>
      <c r="E9" s="384" t="str">
        <f>$B$12&amp;E10</f>
        <v>8A0</v>
      </c>
      <c r="F9" s="384" t="str">
        <f t="shared" ref="F9:AM9" si="2">$B$12&amp;F10</f>
        <v>8A0</v>
      </c>
      <c r="G9" s="384" t="str">
        <f t="shared" si="2"/>
        <v>8A0</v>
      </c>
      <c r="H9" s="385" t="str">
        <f t="shared" si="2"/>
        <v>8A0</v>
      </c>
      <c r="I9" s="385" t="str">
        <f t="shared" si="2"/>
        <v>8A0</v>
      </c>
      <c r="J9" s="385" t="str">
        <f t="shared" si="2"/>
        <v>8A0</v>
      </c>
      <c r="K9" s="385" t="str">
        <f t="shared" si="2"/>
        <v>8A0</v>
      </c>
      <c r="L9" s="386" t="str">
        <f t="shared" si="2"/>
        <v>8A0</v>
      </c>
      <c r="M9" s="386" t="str">
        <f t="shared" si="2"/>
        <v>8A0</v>
      </c>
      <c r="N9" s="386" t="str">
        <f t="shared" si="2"/>
        <v>8A0</v>
      </c>
      <c r="O9" s="386" t="str">
        <f t="shared" si="2"/>
        <v>8A0</v>
      </c>
      <c r="P9" s="387" t="str">
        <f t="shared" si="2"/>
        <v>8A0</v>
      </c>
      <c r="Q9" s="387" t="str">
        <f t="shared" si="2"/>
        <v>8A0</v>
      </c>
      <c r="R9" s="387" t="str">
        <f t="shared" si="2"/>
        <v>8A0</v>
      </c>
      <c r="S9" s="387" t="str">
        <f t="shared" si="2"/>
        <v>8A0</v>
      </c>
      <c r="T9" s="388" t="str">
        <f t="shared" si="2"/>
        <v>8A0</v>
      </c>
      <c r="U9" s="388" t="str">
        <f t="shared" si="2"/>
        <v>8A0</v>
      </c>
      <c r="V9" s="388" t="str">
        <f t="shared" si="2"/>
        <v>8A0</v>
      </c>
      <c r="W9" s="388" t="str">
        <f t="shared" si="2"/>
        <v>8A0</v>
      </c>
      <c r="X9" s="389" t="str">
        <f t="shared" si="2"/>
        <v>8A0</v>
      </c>
      <c r="Y9" s="389" t="str">
        <f t="shared" si="2"/>
        <v>8A0</v>
      </c>
      <c r="Z9" s="389" t="str">
        <f t="shared" si="2"/>
        <v>8A0</v>
      </c>
      <c r="AA9" s="389" t="str">
        <f t="shared" si="2"/>
        <v>8A0</v>
      </c>
      <c r="AB9" s="390" t="str">
        <f t="shared" si="2"/>
        <v>8A0</v>
      </c>
      <c r="AC9" s="390" t="str">
        <f t="shared" si="2"/>
        <v>8A0</v>
      </c>
      <c r="AD9" s="390" t="str">
        <f t="shared" si="2"/>
        <v>8A0</v>
      </c>
      <c r="AE9" s="390" t="str">
        <f t="shared" si="2"/>
        <v>8A0</v>
      </c>
      <c r="AF9" s="391" t="str">
        <f t="shared" si="2"/>
        <v>8A0</v>
      </c>
      <c r="AG9" s="391" t="str">
        <f t="shared" si="2"/>
        <v>8A0</v>
      </c>
      <c r="AH9" s="391" t="str">
        <f t="shared" si="2"/>
        <v>8A0</v>
      </c>
      <c r="AI9" s="391" t="str">
        <f t="shared" si="2"/>
        <v>8A0</v>
      </c>
      <c r="AJ9" s="392" t="str">
        <f t="shared" si="2"/>
        <v>8A0</v>
      </c>
      <c r="AK9" s="392" t="str">
        <f t="shared" si="2"/>
        <v>8A0</v>
      </c>
      <c r="AL9" s="392" t="str">
        <f t="shared" si="2"/>
        <v>8A0</v>
      </c>
      <c r="AM9" s="393" t="str">
        <f t="shared" si="2"/>
        <v>8A0</v>
      </c>
      <c r="AN9" s="129"/>
      <c r="AO9" s="461"/>
      <c r="AP9" s="161"/>
      <c r="AQ9" s="162">
        <v>8</v>
      </c>
      <c r="AR9" s="162">
        <v>8</v>
      </c>
      <c r="AS9" s="162">
        <v>8</v>
      </c>
      <c r="AT9" s="162">
        <v>8</v>
      </c>
    </row>
    <row r="10" spans="1:46" s="100" customFormat="1" ht="20.100000000000001" hidden="1" customHeight="1">
      <c r="A10" s="600"/>
      <c r="B10" s="186"/>
      <c r="C10" s="186">
        <v>6</v>
      </c>
      <c r="D10" s="394">
        <f>D11</f>
        <v>0</v>
      </c>
      <c r="E10" s="394">
        <f>IF(E11=1,SUM($D$11:E11),0)</f>
        <v>0</v>
      </c>
      <c r="F10" s="394">
        <f>IF(F11=1,SUM($D$11:F11),0)</f>
        <v>0</v>
      </c>
      <c r="G10" s="394">
        <f>IF(G11=1,SUM($D$11:G11),0)</f>
        <v>0</v>
      </c>
      <c r="H10" s="395">
        <f>IF(H11=1,SUM($D$11:H11),0)</f>
        <v>0</v>
      </c>
      <c r="I10" s="395">
        <f>IF(I11=1,SUM($D$11:I11),0)</f>
        <v>0</v>
      </c>
      <c r="J10" s="395">
        <f>IF(J11=1,SUM($D$11:J11),0)</f>
        <v>0</v>
      </c>
      <c r="K10" s="395">
        <f>IF(K11=1,SUM($D$11:K11),0)</f>
        <v>0</v>
      </c>
      <c r="L10" s="396">
        <f>IF(L11=1,SUM($D$11:L11),0)</f>
        <v>0</v>
      </c>
      <c r="M10" s="396">
        <f>IF(M11=1,SUM($D$11:M11),0)</f>
        <v>0</v>
      </c>
      <c r="N10" s="396">
        <f>IF(N11=1,SUM($D$11:N11),0)</f>
        <v>0</v>
      </c>
      <c r="O10" s="396">
        <f>IF(O11=1,SUM($D$11:O11),0)</f>
        <v>0</v>
      </c>
      <c r="P10" s="397">
        <f>IF(P11=1,SUM($D$11:P11),0)</f>
        <v>0</v>
      </c>
      <c r="Q10" s="397">
        <f>IF(Q11=1,SUM($D$11:Q11),0)</f>
        <v>0</v>
      </c>
      <c r="R10" s="397">
        <f>IF(R11=1,SUM($D$11:R11),0)</f>
        <v>0</v>
      </c>
      <c r="S10" s="397">
        <f>IF(S11=1,SUM($D$11:S11),0)</f>
        <v>0</v>
      </c>
      <c r="T10" s="398">
        <f>IF(T11=1,SUM($D$11:T11),0)</f>
        <v>0</v>
      </c>
      <c r="U10" s="398">
        <f>IF(U11=1,SUM($D$11:U11),0)</f>
        <v>0</v>
      </c>
      <c r="V10" s="398">
        <f>IF(V11=1,SUM($D$11:V11),0)</f>
        <v>0</v>
      </c>
      <c r="W10" s="398">
        <f>IF(W11=1,SUM($D$11:W11),0)</f>
        <v>0</v>
      </c>
      <c r="X10" s="399">
        <f>IF(X11=1,SUM($D$11:X11),0)</f>
        <v>0</v>
      </c>
      <c r="Y10" s="399">
        <f>IF(Y11=1,SUM($D$11:Y11),0)</f>
        <v>0</v>
      </c>
      <c r="Z10" s="399">
        <f>IF(Z11=1,SUM($D$11:Z11),0)</f>
        <v>0</v>
      </c>
      <c r="AA10" s="399">
        <f>IF(AA11=1,SUM($D$11:AA11),0)</f>
        <v>0</v>
      </c>
      <c r="AB10" s="400">
        <f>IF(AB11=1,SUM($D$11:AB11),0)</f>
        <v>0</v>
      </c>
      <c r="AC10" s="400">
        <f>IF(AC11=1,SUM($D$11:AC11),0)</f>
        <v>0</v>
      </c>
      <c r="AD10" s="400">
        <f>IF(AD11=1,SUM($D$11:AD11),0)</f>
        <v>0</v>
      </c>
      <c r="AE10" s="400">
        <f>IF(AE11=1,SUM($D$11:AE11),0)</f>
        <v>0</v>
      </c>
      <c r="AF10" s="401">
        <f>IF(AF11=1,SUM($D$11:AF11),0)</f>
        <v>0</v>
      </c>
      <c r="AG10" s="401">
        <f>IF(AG11=1,SUM($D$11:AG11),0)</f>
        <v>0</v>
      </c>
      <c r="AH10" s="401">
        <f>IF(AH11=1,SUM($D$11:AH11),0)</f>
        <v>0</v>
      </c>
      <c r="AI10" s="401">
        <f>IF(AI11=1,SUM($D$11:AI11),0)</f>
        <v>0</v>
      </c>
      <c r="AJ10" s="402">
        <f>IF(AJ11=1,SUM($D$11:AJ11),0)</f>
        <v>0</v>
      </c>
      <c r="AK10" s="402">
        <f>IF(AK11=1,SUM($D$11:AK11),0)</f>
        <v>0</v>
      </c>
      <c r="AL10" s="402">
        <f>IF(AL11=1,SUM($D$11:AL11),0)</f>
        <v>0</v>
      </c>
      <c r="AM10" s="403">
        <f>IF(AM11=1,SUM($D$11:AM11),0)</f>
        <v>0</v>
      </c>
      <c r="AN10" s="160"/>
      <c r="AO10" s="462"/>
      <c r="AP10" s="172"/>
      <c r="AQ10" s="333" t="str">
        <f t="array" ref="AQ10">IF(MIN(IF(Affectation_S2!$B$5:$AN$216=B12&amp;"1",COLUMN(Affectation_S2!$B$5:$AN$216)))&lt;&gt;0,MIN(IF(Affectation_S2!$B$5:$AN$216=B12&amp;"1",COLUMN(Affectation_S2!$B$5:$AN$216))),"")</f>
        <v/>
      </c>
      <c r="AR10" s="333" t="str">
        <f t="array" ref="AR10">IF(MIN(IF(Affectation_S2!$B$5:$AN$216=B12&amp;"2",COLUMN(Affectation_S2!$B$5:$AN$216)))&lt;&gt;0,MIN(IF(Affectation_S2!$B$5:$AN$216=B12&amp;"2",COLUMN(Affectation_S2!$B$5:$AN$216))),"")</f>
        <v/>
      </c>
      <c r="AS10" s="333" t="str">
        <f t="array" ref="AS10">IF(MIN(IF(Affectation_S2!$B$5:$AN$216=B12&amp;"3",COLUMN(Affectation_S2!$B$5:$AN$216)))&lt;&gt;0,MIN(IF(Affectation_S2!$B$5:$AN$216=B12&amp;"3",COLUMN(Affectation_S2!$B$5:$AN$216))),"")</f>
        <v/>
      </c>
      <c r="AT10" s="333" t="str">
        <f t="array" ref="AT10">IF(MIN(IF(Affectation_S2!$B$5:$AN$216=B12&amp;"4",COLUMN(Affectation_S2!$B$5:$AN$216)))&lt;&gt;0,MIN(IF(Affectation_S2!$B$5:$AN$216=B12&amp;"4",COLUMN(Affectation_S2!$B$5:$AN$216))),"")</f>
        <v/>
      </c>
    </row>
    <row r="11" spans="1:46" s="100" customFormat="1" ht="20.100000000000001" hidden="1" customHeight="1">
      <c r="A11" s="600"/>
      <c r="B11" s="186"/>
      <c r="C11" s="186">
        <v>7</v>
      </c>
      <c r="D11" s="394">
        <f>IF(D12&lt;&gt;"",1,0)</f>
        <v>0</v>
      </c>
      <c r="E11" s="394">
        <f t="shared" ref="E11:AM11" si="3">IF(E12&lt;&gt;"",1,0)</f>
        <v>0</v>
      </c>
      <c r="F11" s="394">
        <f t="shared" si="3"/>
        <v>0</v>
      </c>
      <c r="G11" s="394">
        <f t="shared" si="3"/>
        <v>0</v>
      </c>
      <c r="H11" s="395">
        <f t="shared" si="3"/>
        <v>0</v>
      </c>
      <c r="I11" s="395">
        <f t="shared" si="3"/>
        <v>0</v>
      </c>
      <c r="J11" s="395">
        <f t="shared" si="3"/>
        <v>0</v>
      </c>
      <c r="K11" s="395">
        <f t="shared" si="3"/>
        <v>0</v>
      </c>
      <c r="L11" s="396">
        <f t="shared" si="3"/>
        <v>0</v>
      </c>
      <c r="M11" s="396">
        <f t="shared" si="3"/>
        <v>0</v>
      </c>
      <c r="N11" s="396">
        <f t="shared" si="3"/>
        <v>0</v>
      </c>
      <c r="O11" s="396">
        <f t="shared" si="3"/>
        <v>0</v>
      </c>
      <c r="P11" s="397">
        <f t="shared" si="3"/>
        <v>0</v>
      </c>
      <c r="Q11" s="397">
        <f t="shared" si="3"/>
        <v>0</v>
      </c>
      <c r="R11" s="397">
        <f t="shared" si="3"/>
        <v>0</v>
      </c>
      <c r="S11" s="397">
        <f t="shared" si="3"/>
        <v>0</v>
      </c>
      <c r="T11" s="398">
        <f t="shared" si="3"/>
        <v>0</v>
      </c>
      <c r="U11" s="398">
        <f t="shared" si="3"/>
        <v>0</v>
      </c>
      <c r="V11" s="398">
        <f t="shared" si="3"/>
        <v>0</v>
      </c>
      <c r="W11" s="398">
        <f t="shared" si="3"/>
        <v>0</v>
      </c>
      <c r="X11" s="399">
        <f t="shared" si="3"/>
        <v>0</v>
      </c>
      <c r="Y11" s="399">
        <f t="shared" si="3"/>
        <v>0</v>
      </c>
      <c r="Z11" s="399">
        <f t="shared" si="3"/>
        <v>0</v>
      </c>
      <c r="AA11" s="399">
        <f t="shared" si="3"/>
        <v>0</v>
      </c>
      <c r="AB11" s="400">
        <f t="shared" si="3"/>
        <v>0</v>
      </c>
      <c r="AC11" s="400">
        <f t="shared" si="3"/>
        <v>0</v>
      </c>
      <c r="AD11" s="400">
        <f t="shared" si="3"/>
        <v>0</v>
      </c>
      <c r="AE11" s="400">
        <f t="shared" si="3"/>
        <v>0</v>
      </c>
      <c r="AF11" s="401">
        <f t="shared" si="3"/>
        <v>0</v>
      </c>
      <c r="AG11" s="401">
        <f t="shared" si="3"/>
        <v>0</v>
      </c>
      <c r="AH11" s="401">
        <f t="shared" si="3"/>
        <v>0</v>
      </c>
      <c r="AI11" s="401">
        <f t="shared" si="3"/>
        <v>0</v>
      </c>
      <c r="AJ11" s="402">
        <f t="shared" si="3"/>
        <v>0</v>
      </c>
      <c r="AK11" s="402">
        <f t="shared" si="3"/>
        <v>0</v>
      </c>
      <c r="AL11" s="402">
        <f t="shared" si="3"/>
        <v>0</v>
      </c>
      <c r="AM11" s="403">
        <f t="shared" si="3"/>
        <v>0</v>
      </c>
      <c r="AN11" s="160"/>
      <c r="AO11" s="462"/>
      <c r="AP11" s="172"/>
      <c r="AQ11" s="153"/>
      <c r="AR11" s="153"/>
      <c r="AS11" s="153"/>
      <c r="AT11" s="153"/>
    </row>
    <row r="12" spans="1:46" s="100" customFormat="1" ht="19.5" customHeight="1" thickBot="1">
      <c r="A12" s="601" t="s">
        <v>45</v>
      </c>
      <c r="B12" s="405" t="str">
        <f>C12&amp;"A"</f>
        <v>8A</v>
      </c>
      <c r="C12" s="187">
        <v>8</v>
      </c>
      <c r="D12" s="174"/>
      <c r="E12" s="174"/>
      <c r="F12" s="174"/>
      <c r="G12" s="174"/>
      <c r="H12" s="175"/>
      <c r="I12" s="175"/>
      <c r="J12" s="175"/>
      <c r="K12" s="175"/>
      <c r="L12" s="176"/>
      <c r="M12" s="176"/>
      <c r="N12" s="176"/>
      <c r="O12" s="176"/>
      <c r="P12" s="177"/>
      <c r="Q12" s="177"/>
      <c r="R12" s="177"/>
      <c r="S12" s="177"/>
      <c r="T12" s="178"/>
      <c r="U12" s="178"/>
      <c r="V12" s="178"/>
      <c r="W12" s="178"/>
      <c r="X12" s="179"/>
      <c r="Y12" s="179"/>
      <c r="Z12" s="179"/>
      <c r="AA12" s="179"/>
      <c r="AB12" s="180"/>
      <c r="AC12" s="180"/>
      <c r="AD12" s="180"/>
      <c r="AE12" s="180"/>
      <c r="AF12" s="181"/>
      <c r="AG12" s="181"/>
      <c r="AH12" s="181"/>
      <c r="AI12" s="181"/>
      <c r="AJ12" s="182"/>
      <c r="AK12" s="182"/>
      <c r="AL12" s="182"/>
      <c r="AM12" s="183"/>
      <c r="AN12" s="152"/>
      <c r="AO12" s="463" t="s">
        <v>45</v>
      </c>
      <c r="AP12" s="184" t="s">
        <v>189</v>
      </c>
      <c r="AQ12" s="335" t="str">
        <f>IFERROR(INDEX(Tableau_affectation_S2,AQ9,AQ10),"")</f>
        <v/>
      </c>
      <c r="AR12" s="335" t="str">
        <f>IFERROR(INDEX(Tableau_affectation_S2,AR9,AR10),"")</f>
        <v/>
      </c>
      <c r="AS12" s="335" t="str">
        <f>IFERROR(INDEX(Tableau_affectation_S2,AS9,AS10),"")</f>
        <v/>
      </c>
      <c r="AT12" s="335" t="str">
        <f>IFERROR(INDEX(Tableau_affectation_S2,AT9,AT10),"")</f>
        <v/>
      </c>
    </row>
    <row r="13" spans="1:46" s="100" customFormat="1" ht="20.100000000000001" hidden="1" customHeight="1">
      <c r="A13" s="602"/>
      <c r="B13" s="188"/>
      <c r="C13" s="188">
        <v>9</v>
      </c>
      <c r="D13" s="384" t="str">
        <f>$B$16&amp;D14</f>
        <v>12A0</v>
      </c>
      <c r="E13" s="384" t="str">
        <f>$B$16&amp;E14</f>
        <v>12A0</v>
      </c>
      <c r="F13" s="384" t="str">
        <f t="shared" ref="F13:AM13" si="4">$B$16&amp;F14</f>
        <v>12A0</v>
      </c>
      <c r="G13" s="384" t="str">
        <f t="shared" si="4"/>
        <v>12A0</v>
      </c>
      <c r="H13" s="385" t="str">
        <f t="shared" si="4"/>
        <v>12A1</v>
      </c>
      <c r="I13" s="385" t="str">
        <f t="shared" si="4"/>
        <v>12A0</v>
      </c>
      <c r="J13" s="385" t="str">
        <f t="shared" si="4"/>
        <v>12A0</v>
      </c>
      <c r="K13" s="385" t="str">
        <f t="shared" si="4"/>
        <v>12A0</v>
      </c>
      <c r="L13" s="386" t="str">
        <f t="shared" si="4"/>
        <v>12A0</v>
      </c>
      <c r="M13" s="386" t="str">
        <f t="shared" si="4"/>
        <v>12A0</v>
      </c>
      <c r="N13" s="386" t="str">
        <f t="shared" si="4"/>
        <v>12A0</v>
      </c>
      <c r="O13" s="386" t="str">
        <f t="shared" si="4"/>
        <v>12A0</v>
      </c>
      <c r="P13" s="387" t="str">
        <f t="shared" si="4"/>
        <v>12A0</v>
      </c>
      <c r="Q13" s="387" t="str">
        <f t="shared" si="4"/>
        <v>12A0</v>
      </c>
      <c r="R13" s="387" t="str">
        <f t="shared" si="4"/>
        <v>12A0</v>
      </c>
      <c r="S13" s="387" t="str">
        <f t="shared" si="4"/>
        <v>12A0</v>
      </c>
      <c r="T13" s="388" t="str">
        <f t="shared" si="4"/>
        <v>12A2</v>
      </c>
      <c r="U13" s="388" t="str">
        <f t="shared" si="4"/>
        <v>12A0</v>
      </c>
      <c r="V13" s="388" t="str">
        <f t="shared" si="4"/>
        <v>12A0</v>
      </c>
      <c r="W13" s="388" t="str">
        <f t="shared" si="4"/>
        <v>12A0</v>
      </c>
      <c r="X13" s="389" t="str">
        <f t="shared" si="4"/>
        <v>12A0</v>
      </c>
      <c r="Y13" s="389" t="str">
        <f t="shared" si="4"/>
        <v>12A0</v>
      </c>
      <c r="Z13" s="389" t="str">
        <f t="shared" si="4"/>
        <v>12A0</v>
      </c>
      <c r="AA13" s="389" t="str">
        <f t="shared" si="4"/>
        <v>12A0</v>
      </c>
      <c r="AB13" s="390" t="str">
        <f t="shared" si="4"/>
        <v>12A0</v>
      </c>
      <c r="AC13" s="390" t="str">
        <f t="shared" si="4"/>
        <v>12A0</v>
      </c>
      <c r="AD13" s="390" t="str">
        <f t="shared" si="4"/>
        <v>12A0</v>
      </c>
      <c r="AE13" s="390" t="str">
        <f t="shared" si="4"/>
        <v>12A0</v>
      </c>
      <c r="AF13" s="391" t="str">
        <f t="shared" si="4"/>
        <v>12A0</v>
      </c>
      <c r="AG13" s="391" t="str">
        <f t="shared" si="4"/>
        <v>12A0</v>
      </c>
      <c r="AH13" s="391" t="str">
        <f t="shared" si="4"/>
        <v>12A0</v>
      </c>
      <c r="AI13" s="391" t="str">
        <f t="shared" si="4"/>
        <v>12A0</v>
      </c>
      <c r="AJ13" s="392" t="str">
        <f t="shared" si="4"/>
        <v>12A0</v>
      </c>
      <c r="AK13" s="392" t="str">
        <f t="shared" si="4"/>
        <v>12A0</v>
      </c>
      <c r="AL13" s="392" t="str">
        <f t="shared" si="4"/>
        <v>12A0</v>
      </c>
      <c r="AM13" s="393" t="str">
        <f t="shared" si="4"/>
        <v>12A0</v>
      </c>
      <c r="AN13" s="129"/>
      <c r="AO13" s="464"/>
      <c r="AP13" s="161"/>
      <c r="AQ13" s="345">
        <f>AQ9+4</f>
        <v>12</v>
      </c>
      <c r="AR13" s="345">
        <f t="shared" ref="AR13:AT13" si="5">AR9+4</f>
        <v>12</v>
      </c>
      <c r="AS13" s="345">
        <f t="shared" si="5"/>
        <v>12</v>
      </c>
      <c r="AT13" s="345">
        <f t="shared" si="5"/>
        <v>12</v>
      </c>
    </row>
    <row r="14" spans="1:46" s="100" customFormat="1" ht="20.100000000000001" hidden="1" customHeight="1">
      <c r="A14" s="603"/>
      <c r="B14" s="189"/>
      <c r="C14" s="189">
        <v>10</v>
      </c>
      <c r="D14" s="394">
        <f>D15</f>
        <v>0</v>
      </c>
      <c r="E14" s="394">
        <f>IF(E15=1,SUM($D$15:E15),0)</f>
        <v>0</v>
      </c>
      <c r="F14" s="394">
        <f>IF(F15=1,SUM($D$15:F15),0)</f>
        <v>0</v>
      </c>
      <c r="G14" s="394">
        <f>IF(G15=1,SUM($D$15:G15),0)</f>
        <v>0</v>
      </c>
      <c r="H14" s="395">
        <f>IF(H15=1,SUM($D$15:H15),0)</f>
        <v>1</v>
      </c>
      <c r="I14" s="395">
        <f>IF(I15=1,SUM($D$15:I15),0)</f>
        <v>0</v>
      </c>
      <c r="J14" s="395">
        <f>IF(J15=1,SUM($D$15:J15),0)</f>
        <v>0</v>
      </c>
      <c r="K14" s="395">
        <f>IF(K15=1,SUM($D$15:K15),0)</f>
        <v>0</v>
      </c>
      <c r="L14" s="396">
        <f>IF(L15=1,SUM($D$15:L15),0)</f>
        <v>0</v>
      </c>
      <c r="M14" s="396">
        <f>IF(M15=1,SUM($D$15:M15),0)</f>
        <v>0</v>
      </c>
      <c r="N14" s="396">
        <f>IF(N15=1,SUM($D$15:N15),0)</f>
        <v>0</v>
      </c>
      <c r="O14" s="396">
        <f>IF(O15=1,SUM($D$15:O15),0)</f>
        <v>0</v>
      </c>
      <c r="P14" s="397">
        <f>IF(P15=1,SUM($D$15:P15),0)</f>
        <v>0</v>
      </c>
      <c r="Q14" s="397">
        <f>IF(Q15=1,SUM($D$15:Q15),0)</f>
        <v>0</v>
      </c>
      <c r="R14" s="397">
        <f>IF(R15=1,SUM($D$15:R15),0)</f>
        <v>0</v>
      </c>
      <c r="S14" s="397">
        <f>IF(S15=1,SUM($D$15:S15),0)</f>
        <v>0</v>
      </c>
      <c r="T14" s="398">
        <f>IF(T15=1,SUM($D$15:T15),0)</f>
        <v>2</v>
      </c>
      <c r="U14" s="398">
        <f>IF(U15=1,SUM($D$15:U15),0)</f>
        <v>0</v>
      </c>
      <c r="V14" s="398">
        <f>IF(V15=1,SUM($D$15:V15),0)</f>
        <v>0</v>
      </c>
      <c r="W14" s="398">
        <f>IF(W15=1,SUM($D$15:W15),0)</f>
        <v>0</v>
      </c>
      <c r="X14" s="399">
        <f>IF(X15=1,SUM($D$15:X15),0)</f>
        <v>0</v>
      </c>
      <c r="Y14" s="399">
        <f>IF(Y15=1,SUM($D$15:Y15),0)</f>
        <v>0</v>
      </c>
      <c r="Z14" s="399">
        <f>IF(Z15=1,SUM($D$15:Z15),0)</f>
        <v>0</v>
      </c>
      <c r="AA14" s="399">
        <f>IF(AA15=1,SUM($D$15:AA15),0)</f>
        <v>0</v>
      </c>
      <c r="AB14" s="400">
        <f>IF(AB15=1,SUM($D$15:AB15),0)</f>
        <v>0</v>
      </c>
      <c r="AC14" s="400">
        <f>IF(AC15=1,SUM($D$15:AC15),0)</f>
        <v>0</v>
      </c>
      <c r="AD14" s="400">
        <f>IF(AD15=1,SUM($D$15:AD15),0)</f>
        <v>0</v>
      </c>
      <c r="AE14" s="400">
        <f>IF(AE15=1,SUM($D$15:AE15),0)</f>
        <v>0</v>
      </c>
      <c r="AF14" s="401">
        <f>IF(AF15=1,SUM($D$15:AF15),0)</f>
        <v>0</v>
      </c>
      <c r="AG14" s="401">
        <f>IF(AG15=1,SUM($D$15:AG15),0)</f>
        <v>0</v>
      </c>
      <c r="AH14" s="401">
        <f>IF(AH15=1,SUM($D$15:AH15),0)</f>
        <v>0</v>
      </c>
      <c r="AI14" s="401">
        <f>IF(AI15=1,SUM($D$15:AI15),0)</f>
        <v>0</v>
      </c>
      <c r="AJ14" s="402">
        <f>IF(AJ15=1,SUM($D$15:AJ15),0)</f>
        <v>0</v>
      </c>
      <c r="AK14" s="402">
        <f>IF(AK15=1,SUM($D$15:AK15),0)</f>
        <v>0</v>
      </c>
      <c r="AL14" s="402">
        <f>IF(AL15=1,SUM($D$15:AL15),0)</f>
        <v>0</v>
      </c>
      <c r="AM14" s="403">
        <f>IF(AM15=1,SUM($D$15:AM15),0)</f>
        <v>0</v>
      </c>
      <c r="AN14" s="160"/>
      <c r="AO14" s="465"/>
      <c r="AP14" s="172"/>
      <c r="AQ14" s="333">
        <f t="array" ref="AQ14">IF(MIN(IF(Affectation_S2!$B$5:$AN$216=B16&amp;"1",COLUMN(Affectation_S2!$B$5:$AN$216)))&lt;&gt;0,MIN(IF(Affectation_S2!$B$5:$AN$216=B16&amp;"1",COLUMN(Affectation_S2!$B$5:$AN$216))),"")</f>
        <v>8</v>
      </c>
      <c r="AR14" s="333">
        <f t="array" ref="AR14">IF(MIN(IF(Affectation_S2!$B$5:$AN$216=B16&amp;"2",COLUMN(Affectation_S2!$B$5:$AN$216)))&lt;&gt;0,MIN(IF(Affectation_S2!$B$5:$AN$216=B16&amp;"2",COLUMN(Affectation_S2!$B$5:$AN$216))),"")</f>
        <v>20</v>
      </c>
      <c r="AS14" s="333" t="str">
        <f t="array" ref="AS14">IF(MIN(IF(Affectation_S2!$B$5:$AN$216=B16&amp;"3",COLUMN(Affectation_S2!$B$5:$AN$216)))&lt;&gt;0,MIN(IF(Affectation_S2!$B$5:$AN$216=B16&amp;"3",COLUMN(Affectation_S2!$B$5:$AN$216))),"")</f>
        <v/>
      </c>
      <c r="AT14" s="333" t="str">
        <f t="array" ref="AT14">IF(MIN(IF(Affectation_S2!$B$5:$AN$216=B16&amp;"4",COLUMN(Affectation_S2!$B$5:$AN$216)))&lt;&gt;0,MIN(IF(Affectation_S2!$B$5:$AN$216=B16&amp;"4",COLUMN(Affectation_S2!$B$5:$AN$216))),"")</f>
        <v/>
      </c>
    </row>
    <row r="15" spans="1:46" s="100" customFormat="1" ht="20.100000000000001" hidden="1" customHeight="1">
      <c r="A15" s="603"/>
      <c r="B15" s="189"/>
      <c r="C15" s="189">
        <v>11</v>
      </c>
      <c r="D15" s="394">
        <f>IF(D16&lt;&gt;"",1,0)</f>
        <v>0</v>
      </c>
      <c r="E15" s="394">
        <f t="shared" ref="E15:AM15" si="6">IF(E16&lt;&gt;"",1,0)</f>
        <v>0</v>
      </c>
      <c r="F15" s="394">
        <f t="shared" si="6"/>
        <v>0</v>
      </c>
      <c r="G15" s="394">
        <f t="shared" si="6"/>
        <v>0</v>
      </c>
      <c r="H15" s="395">
        <f t="shared" si="6"/>
        <v>1</v>
      </c>
      <c r="I15" s="395">
        <f t="shared" si="6"/>
        <v>0</v>
      </c>
      <c r="J15" s="395">
        <f t="shared" si="6"/>
        <v>0</v>
      </c>
      <c r="K15" s="395">
        <f t="shared" si="6"/>
        <v>0</v>
      </c>
      <c r="L15" s="396">
        <f t="shared" si="6"/>
        <v>0</v>
      </c>
      <c r="M15" s="396">
        <f t="shared" si="6"/>
        <v>0</v>
      </c>
      <c r="N15" s="396">
        <f t="shared" si="6"/>
        <v>0</v>
      </c>
      <c r="O15" s="396">
        <f t="shared" si="6"/>
        <v>0</v>
      </c>
      <c r="P15" s="397">
        <f t="shared" si="6"/>
        <v>0</v>
      </c>
      <c r="Q15" s="397">
        <f t="shared" si="6"/>
        <v>0</v>
      </c>
      <c r="R15" s="397">
        <f t="shared" si="6"/>
        <v>0</v>
      </c>
      <c r="S15" s="397">
        <f t="shared" si="6"/>
        <v>0</v>
      </c>
      <c r="T15" s="398">
        <f t="shared" si="6"/>
        <v>1</v>
      </c>
      <c r="U15" s="398">
        <f t="shared" si="6"/>
        <v>0</v>
      </c>
      <c r="V15" s="398">
        <f t="shared" si="6"/>
        <v>0</v>
      </c>
      <c r="W15" s="398">
        <f t="shared" si="6"/>
        <v>0</v>
      </c>
      <c r="X15" s="399">
        <f t="shared" si="6"/>
        <v>0</v>
      </c>
      <c r="Y15" s="399">
        <f t="shared" si="6"/>
        <v>0</v>
      </c>
      <c r="Z15" s="399">
        <f t="shared" si="6"/>
        <v>0</v>
      </c>
      <c r="AA15" s="399">
        <f t="shared" si="6"/>
        <v>0</v>
      </c>
      <c r="AB15" s="400">
        <f t="shared" si="6"/>
        <v>0</v>
      </c>
      <c r="AC15" s="400">
        <f t="shared" si="6"/>
        <v>0</v>
      </c>
      <c r="AD15" s="400">
        <f t="shared" si="6"/>
        <v>0</v>
      </c>
      <c r="AE15" s="400">
        <f t="shared" si="6"/>
        <v>0</v>
      </c>
      <c r="AF15" s="401">
        <f t="shared" si="6"/>
        <v>0</v>
      </c>
      <c r="AG15" s="401">
        <f t="shared" si="6"/>
        <v>0</v>
      </c>
      <c r="AH15" s="401">
        <f t="shared" si="6"/>
        <v>0</v>
      </c>
      <c r="AI15" s="401">
        <f t="shared" si="6"/>
        <v>0</v>
      </c>
      <c r="AJ15" s="402">
        <f t="shared" si="6"/>
        <v>0</v>
      </c>
      <c r="AK15" s="402">
        <f t="shared" si="6"/>
        <v>0</v>
      </c>
      <c r="AL15" s="402">
        <f t="shared" si="6"/>
        <v>0</v>
      </c>
      <c r="AM15" s="403">
        <f t="shared" si="6"/>
        <v>0</v>
      </c>
      <c r="AN15" s="160"/>
      <c r="AO15" s="465"/>
      <c r="AP15" s="172"/>
      <c r="AQ15" s="153"/>
      <c r="AR15" s="153"/>
      <c r="AS15" s="153"/>
      <c r="AT15" s="153"/>
    </row>
    <row r="16" spans="1:46" s="100" customFormat="1" ht="20.100000000000001" customHeight="1" thickBot="1">
      <c r="A16" s="604" t="s">
        <v>66</v>
      </c>
      <c r="B16" s="406" t="str">
        <f>C16&amp;"A"</f>
        <v>12A</v>
      </c>
      <c r="C16" s="190">
        <v>12</v>
      </c>
      <c r="D16" s="174"/>
      <c r="E16" s="174"/>
      <c r="F16" s="174"/>
      <c r="G16" s="174"/>
      <c r="H16" s="175" t="s">
        <v>222</v>
      </c>
      <c r="I16" s="175"/>
      <c r="J16" s="175"/>
      <c r="K16" s="175"/>
      <c r="L16" s="176"/>
      <c r="M16" s="176"/>
      <c r="N16" s="176"/>
      <c r="O16" s="176"/>
      <c r="P16" s="177"/>
      <c r="Q16" s="177"/>
      <c r="R16" s="177"/>
      <c r="S16" s="177"/>
      <c r="T16" s="178" t="s">
        <v>268</v>
      </c>
      <c r="U16" s="178"/>
      <c r="V16" s="178"/>
      <c r="W16" s="178"/>
      <c r="X16" s="179"/>
      <c r="Y16" s="179"/>
      <c r="Z16" s="179"/>
      <c r="AA16" s="179"/>
      <c r="AB16" s="180"/>
      <c r="AC16" s="180"/>
      <c r="AD16" s="180"/>
      <c r="AE16" s="180"/>
      <c r="AF16" s="181"/>
      <c r="AG16" s="181"/>
      <c r="AH16" s="181"/>
      <c r="AI16" s="181"/>
      <c r="AJ16" s="182"/>
      <c r="AK16" s="182"/>
      <c r="AL16" s="182"/>
      <c r="AM16" s="183"/>
      <c r="AN16" s="152"/>
      <c r="AO16" s="466" t="s">
        <v>66</v>
      </c>
      <c r="AP16" s="184" t="s">
        <v>189</v>
      </c>
      <c r="AQ16" s="335" t="str">
        <f>IFERROR(INDEX(Tableau_affectation_S2,AQ13,AQ14),"")</f>
        <v>Dynamique des structures</v>
      </c>
      <c r="AR16" s="335" t="str">
        <f>IFERROR(INDEX(Tableau_affectation_S2,AR13,AR14),"")</f>
        <v>Dynamique des struc. avancée</v>
      </c>
      <c r="AS16" s="335" t="str">
        <f>IFERROR(INDEX(Tableau_affectation_S2,AS13,AS14),"")</f>
        <v/>
      </c>
      <c r="AT16" s="335" t="str">
        <f>IFERROR(INDEX(Tableau_affectation_S2,AT13,AT14),"")</f>
        <v/>
      </c>
    </row>
    <row r="17" spans="1:46" ht="20.100000000000001" hidden="1" customHeight="1">
      <c r="A17" s="605"/>
      <c r="B17" s="191"/>
      <c r="C17" s="191">
        <v>13</v>
      </c>
      <c r="D17" s="384" t="str">
        <f>$B$20&amp;D18</f>
        <v>16A0</v>
      </c>
      <c r="E17" s="384" t="str">
        <f>$B$20&amp;E18</f>
        <v>16A0</v>
      </c>
      <c r="F17" s="384" t="str">
        <f t="shared" ref="F17:AM17" si="7">$B$20&amp;F18</f>
        <v>16A0</v>
      </c>
      <c r="G17" s="384" t="str">
        <f t="shared" si="7"/>
        <v>16A0</v>
      </c>
      <c r="H17" s="385" t="str">
        <f t="shared" si="7"/>
        <v>16A0</v>
      </c>
      <c r="I17" s="385" t="str">
        <f t="shared" si="7"/>
        <v>16A0</v>
      </c>
      <c r="J17" s="385" t="str">
        <f t="shared" si="7"/>
        <v>16A0</v>
      </c>
      <c r="K17" s="385" t="str">
        <f t="shared" si="7"/>
        <v>16A0</v>
      </c>
      <c r="L17" s="386" t="str">
        <f t="shared" si="7"/>
        <v>16A0</v>
      </c>
      <c r="M17" s="386" t="str">
        <f t="shared" si="7"/>
        <v>16A0</v>
      </c>
      <c r="N17" s="386" t="str">
        <f t="shared" si="7"/>
        <v>16A0</v>
      </c>
      <c r="O17" s="386" t="str">
        <f t="shared" si="7"/>
        <v>16A0</v>
      </c>
      <c r="P17" s="387" t="str">
        <f t="shared" si="7"/>
        <v>16A0</v>
      </c>
      <c r="Q17" s="387" t="str">
        <f t="shared" si="7"/>
        <v>16A0</v>
      </c>
      <c r="R17" s="387" t="str">
        <f t="shared" si="7"/>
        <v>16A0</v>
      </c>
      <c r="S17" s="387" t="str">
        <f t="shared" si="7"/>
        <v>16A0</v>
      </c>
      <c r="T17" s="388" t="str">
        <f t="shared" si="7"/>
        <v>16A0</v>
      </c>
      <c r="U17" s="388" t="str">
        <f t="shared" si="7"/>
        <v>16A0</v>
      </c>
      <c r="V17" s="388" t="str">
        <f t="shared" si="7"/>
        <v>16A0</v>
      </c>
      <c r="W17" s="388" t="str">
        <f t="shared" si="7"/>
        <v>16A0</v>
      </c>
      <c r="X17" s="389" t="str">
        <f t="shared" si="7"/>
        <v>16A0</v>
      </c>
      <c r="Y17" s="389" t="str">
        <f t="shared" si="7"/>
        <v>16A0</v>
      </c>
      <c r="Z17" s="389" t="str">
        <f t="shared" si="7"/>
        <v>16A0</v>
      </c>
      <c r="AA17" s="389" t="str">
        <f t="shared" si="7"/>
        <v>16A0</v>
      </c>
      <c r="AB17" s="390" t="str">
        <f t="shared" si="7"/>
        <v>16A0</v>
      </c>
      <c r="AC17" s="390" t="str">
        <f t="shared" si="7"/>
        <v>16A0</v>
      </c>
      <c r="AD17" s="390" t="str">
        <f t="shared" si="7"/>
        <v>16A0</v>
      </c>
      <c r="AE17" s="390" t="str">
        <f t="shared" si="7"/>
        <v>16A0</v>
      </c>
      <c r="AF17" s="391" t="str">
        <f t="shared" si="7"/>
        <v>16A0</v>
      </c>
      <c r="AG17" s="391" t="str">
        <f t="shared" si="7"/>
        <v>16A0</v>
      </c>
      <c r="AH17" s="391" t="str">
        <f t="shared" si="7"/>
        <v>16A0</v>
      </c>
      <c r="AI17" s="391" t="str">
        <f t="shared" si="7"/>
        <v>16A0</v>
      </c>
      <c r="AJ17" s="392" t="str">
        <f t="shared" si="7"/>
        <v>16A0</v>
      </c>
      <c r="AK17" s="392" t="str">
        <f t="shared" si="7"/>
        <v>16A0</v>
      </c>
      <c r="AL17" s="392" t="str">
        <f t="shared" si="7"/>
        <v>16A0</v>
      </c>
      <c r="AM17" s="393" t="str">
        <f t="shared" si="7"/>
        <v>16A0</v>
      </c>
      <c r="AO17" s="467"/>
      <c r="AP17" s="161"/>
      <c r="AQ17" s="345">
        <f t="shared" ref="AQ17:AT17" si="8">AQ13+4</f>
        <v>16</v>
      </c>
      <c r="AR17" s="345">
        <f t="shared" si="8"/>
        <v>16</v>
      </c>
      <c r="AS17" s="345">
        <f t="shared" si="8"/>
        <v>16</v>
      </c>
      <c r="AT17" s="345">
        <f t="shared" si="8"/>
        <v>16</v>
      </c>
    </row>
    <row r="18" spans="1:46" ht="20.100000000000001" hidden="1" customHeight="1">
      <c r="A18" s="606"/>
      <c r="B18" s="192"/>
      <c r="C18" s="192">
        <v>14</v>
      </c>
      <c r="D18" s="394">
        <f>D19</f>
        <v>0</v>
      </c>
      <c r="E18" s="394">
        <f>IF(E19=1,SUM($D$19:E19),0)</f>
        <v>0</v>
      </c>
      <c r="F18" s="394">
        <f>IF(F19=1,SUM($D$19:F19),0)</f>
        <v>0</v>
      </c>
      <c r="G18" s="394">
        <f>IF(G19=1,SUM($D$19:G19),0)</f>
        <v>0</v>
      </c>
      <c r="H18" s="395">
        <f>IF(H19=1,SUM($D$19:H19),0)</f>
        <v>0</v>
      </c>
      <c r="I18" s="395">
        <f>IF(I19=1,SUM($D$19:I19),0)</f>
        <v>0</v>
      </c>
      <c r="J18" s="395">
        <f>IF(J19=1,SUM($D$19:J19),0)</f>
        <v>0</v>
      </c>
      <c r="K18" s="395">
        <f>IF(K19=1,SUM($D$19:K19),0)</f>
        <v>0</v>
      </c>
      <c r="L18" s="396">
        <f>IF(L19=1,SUM($D$19:L19),0)</f>
        <v>0</v>
      </c>
      <c r="M18" s="396">
        <f>IF(M19=1,SUM($D$19:M19),0)</f>
        <v>0</v>
      </c>
      <c r="N18" s="396">
        <f>IF(N19=1,SUM($D$19:N19),0)</f>
        <v>0</v>
      </c>
      <c r="O18" s="396">
        <f>IF(O19=1,SUM($D$19:O19),0)</f>
        <v>0</v>
      </c>
      <c r="P18" s="397">
        <f>IF(P19=1,SUM($D$19:P19),0)</f>
        <v>0</v>
      </c>
      <c r="Q18" s="397">
        <f>IF(Q19=1,SUM($D$19:Q19),0)</f>
        <v>0</v>
      </c>
      <c r="R18" s="397">
        <f>IF(R19=1,SUM($D$19:R19),0)</f>
        <v>0</v>
      </c>
      <c r="S18" s="397">
        <f>IF(S19=1,SUM($D$19:S19),0)</f>
        <v>0</v>
      </c>
      <c r="T18" s="398">
        <f>IF(T19=1,SUM($D$19:T19),0)</f>
        <v>0</v>
      </c>
      <c r="U18" s="398">
        <f>IF(U19=1,SUM($D$19:U19),0)</f>
        <v>0</v>
      </c>
      <c r="V18" s="398">
        <f>IF(V19=1,SUM($D$19:V19),0)</f>
        <v>0</v>
      </c>
      <c r="W18" s="398">
        <f>IF(W19=1,SUM($D$19:W19),0)</f>
        <v>0</v>
      </c>
      <c r="X18" s="399">
        <f>IF(X19=1,SUM($D$19:X19),0)</f>
        <v>0</v>
      </c>
      <c r="Y18" s="399">
        <f>IF(Y19=1,SUM($D$19:Y19),0)</f>
        <v>0</v>
      </c>
      <c r="Z18" s="399">
        <f>IF(Z19=1,SUM($D$19:Z19),0)</f>
        <v>0</v>
      </c>
      <c r="AA18" s="399">
        <f>IF(AA19=1,SUM($D$19:AA19),0)</f>
        <v>0</v>
      </c>
      <c r="AB18" s="400">
        <f>IF(AB19=1,SUM($D$19:AB19),0)</f>
        <v>0</v>
      </c>
      <c r="AC18" s="400">
        <f>IF(AC19=1,SUM($D$19:AC19),0)</f>
        <v>0</v>
      </c>
      <c r="AD18" s="400">
        <f>IF(AD19=1,SUM($D$19:AD19),0)</f>
        <v>0</v>
      </c>
      <c r="AE18" s="400">
        <f>IF(AE19=1,SUM($D$19:AE19),0)</f>
        <v>0</v>
      </c>
      <c r="AF18" s="401">
        <f>IF(AF19=1,SUM($D$19:AF19),0)</f>
        <v>0</v>
      </c>
      <c r="AG18" s="401">
        <f>IF(AG19=1,SUM($D$19:AG19),0)</f>
        <v>0</v>
      </c>
      <c r="AH18" s="401">
        <f>IF(AH19=1,SUM($D$19:AH19),0)</f>
        <v>0</v>
      </c>
      <c r="AI18" s="401">
        <f>IF(AI19=1,SUM($D$19:AI19),0)</f>
        <v>0</v>
      </c>
      <c r="AJ18" s="402">
        <f>IF(AJ19=1,SUM($D$19:AJ19),0)</f>
        <v>0</v>
      </c>
      <c r="AK18" s="402">
        <f>IF(AK19=1,SUM($D$19:AK19),0)</f>
        <v>0</v>
      </c>
      <c r="AL18" s="402">
        <f>IF(AL19=1,SUM($D$19:AL19),0)</f>
        <v>0</v>
      </c>
      <c r="AM18" s="403">
        <f>IF(AM19=1,SUM($D$19:AM19),0)</f>
        <v>0</v>
      </c>
      <c r="AO18" s="468"/>
      <c r="AP18" s="172"/>
      <c r="AQ18" s="333" t="str">
        <f t="array" ref="AQ18">IF(MIN(IF(Affectation_S2!$B$5:$AN$216=B20&amp;"1",COLUMN(Affectation_S2!$B$5:$AN$216)))&lt;&gt;0,MIN(IF(Affectation_S2!$B$5:$AN$216=B20&amp;"1",COLUMN(Affectation_S2!$B$5:$AN$216))),"")</f>
        <v/>
      </c>
      <c r="AR18" s="333" t="str">
        <f t="array" ref="AR18">IF(MIN(IF(Affectation_S2!$B$5:$AN$216=B20&amp;"2",COLUMN(Affectation_S2!$B$5:$AN$216)))&lt;&gt;0,MIN(IF(Affectation_S2!$B$5:$AN$216=B20&amp;"2",COLUMN(Affectation_S2!$B$5:$AN$216))),"")</f>
        <v/>
      </c>
      <c r="AS18" s="333" t="str">
        <f t="array" ref="AS18">IF(MIN(IF(Affectation_S2!$B$5:$AN$216=B20&amp;"3",COLUMN(Affectation_S2!$B$5:$AN$216)))&lt;&gt;0,MIN(IF(Affectation_S2!$B$5:$AN$216=B20&amp;"3",COLUMN(Affectation_S2!$B$5:$AN$216))),"")</f>
        <v/>
      </c>
      <c r="AT18" s="333" t="str">
        <f t="array" ref="AT18">IF(MIN(IF(Affectation_S2!$B$5:$AN$216=B20&amp;"4",COLUMN(Affectation_S2!$B$5:$AN$216)))&lt;&gt;0,MIN(IF(Affectation_S2!$B$5:$AN$216=B20&amp;"4",COLUMN(Affectation_S2!$B$5:$AN$216))),"")</f>
        <v/>
      </c>
    </row>
    <row r="19" spans="1:46" ht="20.100000000000001" hidden="1" customHeight="1">
      <c r="A19" s="606"/>
      <c r="B19" s="192"/>
      <c r="C19" s="192">
        <v>15</v>
      </c>
      <c r="D19" s="394">
        <f>IF(D20&lt;&gt;"",1,0)</f>
        <v>0</v>
      </c>
      <c r="E19" s="394">
        <f>IF(E20&lt;&gt;"",1,0)</f>
        <v>0</v>
      </c>
      <c r="F19" s="394">
        <f t="shared" ref="F19:AM19" si="9">IF(F20&lt;&gt;"",1,0)</f>
        <v>0</v>
      </c>
      <c r="G19" s="394">
        <f t="shared" si="9"/>
        <v>0</v>
      </c>
      <c r="H19" s="395">
        <f t="shared" si="9"/>
        <v>0</v>
      </c>
      <c r="I19" s="395">
        <f t="shared" si="9"/>
        <v>0</v>
      </c>
      <c r="J19" s="395">
        <f t="shared" si="9"/>
        <v>0</v>
      </c>
      <c r="K19" s="395">
        <f t="shared" si="9"/>
        <v>0</v>
      </c>
      <c r="L19" s="396">
        <f t="shared" si="9"/>
        <v>0</v>
      </c>
      <c r="M19" s="396">
        <f t="shared" si="9"/>
        <v>0</v>
      </c>
      <c r="N19" s="396">
        <f t="shared" si="9"/>
        <v>0</v>
      </c>
      <c r="O19" s="396">
        <f t="shared" si="9"/>
        <v>0</v>
      </c>
      <c r="P19" s="397">
        <f t="shared" si="9"/>
        <v>0</v>
      </c>
      <c r="Q19" s="397">
        <f t="shared" si="9"/>
        <v>0</v>
      </c>
      <c r="R19" s="397">
        <f t="shared" si="9"/>
        <v>0</v>
      </c>
      <c r="S19" s="397">
        <f t="shared" si="9"/>
        <v>0</v>
      </c>
      <c r="T19" s="398">
        <f t="shared" si="9"/>
        <v>0</v>
      </c>
      <c r="U19" s="398">
        <f t="shared" si="9"/>
        <v>0</v>
      </c>
      <c r="V19" s="398">
        <f t="shared" si="9"/>
        <v>0</v>
      </c>
      <c r="W19" s="398">
        <f t="shared" si="9"/>
        <v>0</v>
      </c>
      <c r="X19" s="399">
        <f t="shared" si="9"/>
        <v>0</v>
      </c>
      <c r="Y19" s="399">
        <f t="shared" si="9"/>
        <v>0</v>
      </c>
      <c r="Z19" s="399">
        <f t="shared" si="9"/>
        <v>0</v>
      </c>
      <c r="AA19" s="399">
        <f t="shared" si="9"/>
        <v>0</v>
      </c>
      <c r="AB19" s="400">
        <f t="shared" si="9"/>
        <v>0</v>
      </c>
      <c r="AC19" s="400">
        <f t="shared" si="9"/>
        <v>0</v>
      </c>
      <c r="AD19" s="400">
        <f t="shared" si="9"/>
        <v>0</v>
      </c>
      <c r="AE19" s="400">
        <f t="shared" si="9"/>
        <v>0</v>
      </c>
      <c r="AF19" s="401">
        <f t="shared" si="9"/>
        <v>0</v>
      </c>
      <c r="AG19" s="401">
        <f t="shared" si="9"/>
        <v>0</v>
      </c>
      <c r="AH19" s="401">
        <f t="shared" si="9"/>
        <v>0</v>
      </c>
      <c r="AI19" s="401">
        <f t="shared" si="9"/>
        <v>0</v>
      </c>
      <c r="AJ19" s="402">
        <f t="shared" si="9"/>
        <v>0</v>
      </c>
      <c r="AK19" s="402">
        <f t="shared" si="9"/>
        <v>0</v>
      </c>
      <c r="AL19" s="402">
        <f t="shared" si="9"/>
        <v>0</v>
      </c>
      <c r="AM19" s="403">
        <f t="shared" si="9"/>
        <v>0</v>
      </c>
      <c r="AO19" s="468"/>
      <c r="AP19" s="172"/>
      <c r="AQ19" s="153"/>
      <c r="AR19" s="153"/>
      <c r="AS19" s="153"/>
      <c r="AT19" s="193"/>
    </row>
    <row r="20" spans="1:46" ht="20.100000000000001" customHeight="1" thickBot="1">
      <c r="A20" s="606" t="s">
        <v>57</v>
      </c>
      <c r="B20" s="407" t="str">
        <f>C20&amp;"A"</f>
        <v>16A</v>
      </c>
      <c r="C20" s="192">
        <v>16</v>
      </c>
      <c r="D20" s="174"/>
      <c r="E20" s="174"/>
      <c r="F20" s="174"/>
      <c r="G20" s="174"/>
      <c r="H20" s="175"/>
      <c r="I20" s="175"/>
      <c r="J20" s="175"/>
      <c r="K20" s="175"/>
      <c r="L20" s="176"/>
      <c r="M20" s="176"/>
      <c r="N20" s="176"/>
      <c r="O20" s="176"/>
      <c r="P20" s="177"/>
      <c r="Q20" s="177"/>
      <c r="R20" s="177"/>
      <c r="S20" s="177"/>
      <c r="T20" s="178"/>
      <c r="U20" s="178"/>
      <c r="V20" s="178"/>
      <c r="W20" s="178"/>
      <c r="X20" s="179"/>
      <c r="Y20" s="179"/>
      <c r="Z20" s="179"/>
      <c r="AA20" s="179"/>
      <c r="AB20" s="168"/>
      <c r="AC20" s="168"/>
      <c r="AD20" s="168"/>
      <c r="AE20" s="168"/>
      <c r="AF20" s="169"/>
      <c r="AG20" s="169"/>
      <c r="AH20" s="169"/>
      <c r="AI20" s="169"/>
      <c r="AJ20" s="170"/>
      <c r="AK20" s="170"/>
      <c r="AL20" s="170"/>
      <c r="AM20" s="171"/>
      <c r="AO20" s="468" t="s">
        <v>57</v>
      </c>
      <c r="AP20" s="184" t="s">
        <v>189</v>
      </c>
      <c r="AQ20" s="335" t="str">
        <f>IFERROR(INDEX(Tableau_affectation_S2,AQ17,AQ18),"")</f>
        <v/>
      </c>
      <c r="AR20" s="335" t="str">
        <f>IFERROR(INDEX(Tableau_affectation_S2,AR17,AR18),"")</f>
        <v/>
      </c>
      <c r="AS20" s="335" t="str">
        <f>IFERROR(INDEX(Tableau_affectation_S2,AS17,AS18),"")</f>
        <v/>
      </c>
      <c r="AT20" s="335" t="str">
        <f>IFERROR(INDEX(Tableau_affectation_S2,AT17,AT18),"")</f>
        <v/>
      </c>
    </row>
    <row r="21" spans="1:46" ht="20.100000000000001" hidden="1" customHeight="1">
      <c r="A21" s="607"/>
      <c r="B21" s="158"/>
      <c r="C21" s="158">
        <v>17</v>
      </c>
      <c r="D21" s="384" t="str">
        <f>$B$24&amp;D22</f>
        <v>20A0</v>
      </c>
      <c r="E21" s="384" t="str">
        <f>$B$24&amp;E22</f>
        <v>20A0</v>
      </c>
      <c r="F21" s="384" t="str">
        <f t="shared" ref="F21:AM21" si="10">$B$24&amp;F22</f>
        <v>20A0</v>
      </c>
      <c r="G21" s="384" t="str">
        <f t="shared" si="10"/>
        <v>20A0</v>
      </c>
      <c r="H21" s="385" t="str">
        <f t="shared" si="10"/>
        <v>20A0</v>
      </c>
      <c r="I21" s="385" t="str">
        <f t="shared" si="10"/>
        <v>20A0</v>
      </c>
      <c r="J21" s="385" t="str">
        <f t="shared" si="10"/>
        <v>20A0</v>
      </c>
      <c r="K21" s="385" t="str">
        <f t="shared" si="10"/>
        <v>20A0</v>
      </c>
      <c r="L21" s="386" t="str">
        <f t="shared" si="10"/>
        <v>20A0</v>
      </c>
      <c r="M21" s="386" t="str">
        <f t="shared" si="10"/>
        <v>20A0</v>
      </c>
      <c r="N21" s="386" t="str">
        <f t="shared" si="10"/>
        <v>20A0</v>
      </c>
      <c r="O21" s="386" t="str">
        <f t="shared" si="10"/>
        <v>20A0</v>
      </c>
      <c r="P21" s="387" t="str">
        <f t="shared" si="10"/>
        <v>20A1</v>
      </c>
      <c r="Q21" s="387" t="str">
        <f t="shared" si="10"/>
        <v>20A2</v>
      </c>
      <c r="R21" s="387" t="str">
        <f t="shared" si="10"/>
        <v>20A3</v>
      </c>
      <c r="S21" s="387" t="str">
        <f t="shared" si="10"/>
        <v>20A0</v>
      </c>
      <c r="T21" s="388" t="str">
        <f t="shared" si="10"/>
        <v>20A0</v>
      </c>
      <c r="U21" s="388" t="str">
        <f t="shared" si="10"/>
        <v>20A0</v>
      </c>
      <c r="V21" s="388" t="str">
        <f t="shared" si="10"/>
        <v>20A0</v>
      </c>
      <c r="W21" s="388" t="str">
        <f t="shared" si="10"/>
        <v>20A0</v>
      </c>
      <c r="X21" s="389" t="str">
        <f t="shared" si="10"/>
        <v>20A0</v>
      </c>
      <c r="Y21" s="389" t="str">
        <f t="shared" si="10"/>
        <v>20A0</v>
      </c>
      <c r="Z21" s="389" t="str">
        <f t="shared" si="10"/>
        <v>20A0</v>
      </c>
      <c r="AA21" s="389" t="str">
        <f t="shared" si="10"/>
        <v>20A0</v>
      </c>
      <c r="AB21" s="390" t="str">
        <f t="shared" si="10"/>
        <v>20A0</v>
      </c>
      <c r="AC21" s="390" t="str">
        <f t="shared" si="10"/>
        <v>20A4</v>
      </c>
      <c r="AD21" s="390" t="str">
        <f t="shared" si="10"/>
        <v>20A0</v>
      </c>
      <c r="AE21" s="390" t="str">
        <f t="shared" si="10"/>
        <v>20A0</v>
      </c>
      <c r="AF21" s="391" t="str">
        <f t="shared" si="10"/>
        <v>20A5</v>
      </c>
      <c r="AG21" s="391" t="str">
        <f t="shared" si="10"/>
        <v>20A0</v>
      </c>
      <c r="AH21" s="391" t="str">
        <f t="shared" si="10"/>
        <v>20A0</v>
      </c>
      <c r="AI21" s="391" t="str">
        <f t="shared" si="10"/>
        <v>20A6</v>
      </c>
      <c r="AJ21" s="392" t="str">
        <f t="shared" si="10"/>
        <v>20A0</v>
      </c>
      <c r="AK21" s="392" t="str">
        <f t="shared" si="10"/>
        <v>20A7</v>
      </c>
      <c r="AL21" s="392" t="str">
        <f t="shared" si="10"/>
        <v>20A0</v>
      </c>
      <c r="AM21" s="392" t="str">
        <f t="shared" si="10"/>
        <v>20A8</v>
      </c>
      <c r="AO21" s="469"/>
      <c r="AP21" s="161"/>
      <c r="AQ21" s="345">
        <f t="shared" ref="AQ21:AT21" si="11">AQ17+4</f>
        <v>20</v>
      </c>
      <c r="AR21" s="345">
        <f t="shared" si="11"/>
        <v>20</v>
      </c>
      <c r="AS21" s="345">
        <f t="shared" si="11"/>
        <v>20</v>
      </c>
      <c r="AT21" s="345">
        <f t="shared" si="11"/>
        <v>20</v>
      </c>
    </row>
    <row r="22" spans="1:46" ht="20.100000000000001" hidden="1" customHeight="1">
      <c r="A22" s="608"/>
      <c r="B22" s="167"/>
      <c r="C22" s="167">
        <v>18</v>
      </c>
      <c r="D22" s="394">
        <f>D23</f>
        <v>0</v>
      </c>
      <c r="E22" s="394">
        <f>IF(E23=1,SUM($D$23:E23),0)</f>
        <v>0</v>
      </c>
      <c r="F22" s="394">
        <f>IF(F23=1,SUM($D$23:F23),0)</f>
        <v>0</v>
      </c>
      <c r="G22" s="394">
        <f>IF(G23=1,SUM($D$23:G23),0)</f>
        <v>0</v>
      </c>
      <c r="H22" s="395">
        <f>IF(H23=1,SUM($D$23:H23),0)</f>
        <v>0</v>
      </c>
      <c r="I22" s="395">
        <f>IF(I23=1,SUM($D$23:I23),0)</f>
        <v>0</v>
      </c>
      <c r="J22" s="395">
        <f>IF(J23=1,SUM($D$23:J23),0)</f>
        <v>0</v>
      </c>
      <c r="K22" s="395">
        <f>IF(K23=1,SUM($D$23:K23),0)</f>
        <v>0</v>
      </c>
      <c r="L22" s="396">
        <f>IF(L23=1,SUM($D$23:L23),0)</f>
        <v>0</v>
      </c>
      <c r="M22" s="396">
        <f>IF(M23=1,SUM($D$23:M23),0)</f>
        <v>0</v>
      </c>
      <c r="N22" s="396">
        <f>IF(N23=1,SUM($D$23:N23),0)</f>
        <v>0</v>
      </c>
      <c r="O22" s="396">
        <f>IF(O23=1,SUM($D$23:O23),0)</f>
        <v>0</v>
      </c>
      <c r="P22" s="397">
        <f>IF(P23=1,SUM($D$23:P23),0)</f>
        <v>1</v>
      </c>
      <c r="Q22" s="397">
        <f>IF(Q23=1,SUM($D$23:Q23),0)</f>
        <v>2</v>
      </c>
      <c r="R22" s="397">
        <f>IF(R23=1,SUM($D$23:R23),0)</f>
        <v>3</v>
      </c>
      <c r="S22" s="397">
        <f>IF(S23=1,SUM($D$23:S23),0)</f>
        <v>0</v>
      </c>
      <c r="T22" s="398">
        <f>IF(T23=1,SUM($D$23:T23),0)</f>
        <v>0</v>
      </c>
      <c r="U22" s="398">
        <f>IF(U23=1,SUM($D$23:U23),0)</f>
        <v>0</v>
      </c>
      <c r="V22" s="398">
        <f>IF(V23=1,SUM($D$23:V23),0)</f>
        <v>0</v>
      </c>
      <c r="W22" s="398">
        <f>IF(W23=1,SUM($D$23:W23),0)</f>
        <v>0</v>
      </c>
      <c r="X22" s="399">
        <f>IF(X23=1,SUM($D$23:X23),0)</f>
        <v>0</v>
      </c>
      <c r="Y22" s="399">
        <f>IF(Y23=1,SUM($D$23:Y23),0)</f>
        <v>0</v>
      </c>
      <c r="Z22" s="399">
        <f>IF(Z23=1,SUM($D$23:Z23),0)</f>
        <v>0</v>
      </c>
      <c r="AA22" s="399">
        <f>IF(AA23=1,SUM($D$23:AA23),0)</f>
        <v>0</v>
      </c>
      <c r="AB22" s="400">
        <f>IF(AB23=1,SUM($D$23:AB23),0)</f>
        <v>0</v>
      </c>
      <c r="AC22" s="400">
        <f>IF(AC23=1,SUM($D$23:AC23),0)</f>
        <v>4</v>
      </c>
      <c r="AD22" s="400">
        <f>IF(AD23=1,SUM($D$23:AD23),0)</f>
        <v>0</v>
      </c>
      <c r="AE22" s="400">
        <f>IF(AE23=1,SUM($D$23:AE23),0)</f>
        <v>0</v>
      </c>
      <c r="AF22" s="401">
        <f>IF(AF23=1,SUM($D$23:AF23),0)</f>
        <v>5</v>
      </c>
      <c r="AG22" s="401">
        <f>IF(AG23=1,SUM($D$23:AG23),0)</f>
        <v>0</v>
      </c>
      <c r="AH22" s="401">
        <f>IF(AH23=1,SUM($D$23:AH23),0)</f>
        <v>0</v>
      </c>
      <c r="AI22" s="401">
        <f>IF(AI23=1,SUM($D$23:AI23),0)</f>
        <v>6</v>
      </c>
      <c r="AJ22" s="402">
        <f>IF(AJ23=1,SUM($D$23:AJ23),0)</f>
        <v>0</v>
      </c>
      <c r="AK22" s="402">
        <f>IF(AK23=1,SUM($D$23:AK23),0)</f>
        <v>7</v>
      </c>
      <c r="AL22" s="402">
        <f>IF(AL23=1,SUM($D$23:AL23),0)</f>
        <v>0</v>
      </c>
      <c r="AM22" s="402">
        <f>IF(AM23=1,SUM($D$23:AM23),0)</f>
        <v>8</v>
      </c>
      <c r="AO22" s="470"/>
      <c r="AP22" s="172"/>
      <c r="AQ22" s="333">
        <f t="array" ref="AQ22">IF(MIN(IF(Affectation_S2!$B$5:$AN$216=B24&amp;"1",COLUMN(Affectation_S2!$B$5:$AN$216)))&lt;&gt;0,MIN(IF(Affectation_S2!$B$5:$AN$216=B24&amp;"1",COLUMN(Affectation_S2!$B$5:$AN$216))),"")</f>
        <v>16</v>
      </c>
      <c r="AR22" s="333">
        <f t="array" ref="AR22">IF(MIN(IF(Affectation_S2!$B$5:$AN$216=B24&amp;"2",COLUMN(Affectation_S2!$B$5:$AN$216)))&lt;&gt;0,MIN(IF(Affectation_S2!$B$5:$AN$216=B24&amp;"2",COLUMN(Affectation_S2!$B$5:$AN$216))),"")</f>
        <v>17</v>
      </c>
      <c r="AS22" s="333">
        <f t="array" ref="AS22">IF(MIN(IF(Affectation_S2!$B$5:$AN$216=B24&amp;"3",COLUMN(Affectation_S2!$B$5:$AN$216)))&lt;&gt;0,MIN(IF(Affectation_S2!$B$5:$AN$216=B24&amp;"3",COLUMN(Affectation_S2!$B$5:$AN$216))),"")</f>
        <v>18</v>
      </c>
      <c r="AT22" s="333">
        <f t="array" ref="AT22">IF(MIN(IF(Affectation_S2!$B$5:$AN$216=B24&amp;"4",COLUMN(Affectation_S2!$B$5:$AN$216)))&lt;&gt;0,MIN(IF(Affectation_S2!$B$5:$AN$216=B24&amp;"4",COLUMN(Affectation_S2!$B$5:$AN$216))),"")</f>
        <v>29</v>
      </c>
    </row>
    <row r="23" spans="1:46" ht="20.100000000000001" hidden="1" customHeight="1">
      <c r="A23" s="608"/>
      <c r="B23" s="167"/>
      <c r="C23" s="167">
        <v>19</v>
      </c>
      <c r="D23" s="394">
        <f>IF(D24&lt;&gt;"",1,0)</f>
        <v>0</v>
      </c>
      <c r="E23" s="394">
        <f>IF(E24&lt;&gt;"",1,0)</f>
        <v>0</v>
      </c>
      <c r="F23" s="394">
        <f t="shared" ref="F23:AM23" si="12">IF(F24&lt;&gt;"",1,0)</f>
        <v>0</v>
      </c>
      <c r="G23" s="394">
        <f t="shared" si="12"/>
        <v>0</v>
      </c>
      <c r="H23" s="395">
        <f t="shared" si="12"/>
        <v>0</v>
      </c>
      <c r="I23" s="395">
        <f t="shared" si="12"/>
        <v>0</v>
      </c>
      <c r="J23" s="395">
        <f t="shared" si="12"/>
        <v>0</v>
      </c>
      <c r="K23" s="395">
        <f t="shared" si="12"/>
        <v>0</v>
      </c>
      <c r="L23" s="396">
        <f t="shared" si="12"/>
        <v>0</v>
      </c>
      <c r="M23" s="396">
        <f t="shared" si="12"/>
        <v>0</v>
      </c>
      <c r="N23" s="396">
        <f t="shared" si="12"/>
        <v>0</v>
      </c>
      <c r="O23" s="396">
        <f t="shared" si="12"/>
        <v>0</v>
      </c>
      <c r="P23" s="397">
        <f t="shared" si="12"/>
        <v>1</v>
      </c>
      <c r="Q23" s="397">
        <f t="shared" si="12"/>
        <v>1</v>
      </c>
      <c r="R23" s="397">
        <f t="shared" si="12"/>
        <v>1</v>
      </c>
      <c r="S23" s="397">
        <f t="shared" si="12"/>
        <v>0</v>
      </c>
      <c r="T23" s="398">
        <f t="shared" si="12"/>
        <v>0</v>
      </c>
      <c r="U23" s="398">
        <f t="shared" si="12"/>
        <v>0</v>
      </c>
      <c r="V23" s="398">
        <f t="shared" si="12"/>
        <v>0</v>
      </c>
      <c r="W23" s="398">
        <f t="shared" si="12"/>
        <v>0</v>
      </c>
      <c r="X23" s="399">
        <f t="shared" si="12"/>
        <v>0</v>
      </c>
      <c r="Y23" s="399">
        <f t="shared" si="12"/>
        <v>0</v>
      </c>
      <c r="Z23" s="399">
        <f t="shared" si="12"/>
        <v>0</v>
      </c>
      <c r="AA23" s="399">
        <f t="shared" si="12"/>
        <v>0</v>
      </c>
      <c r="AB23" s="400">
        <f t="shared" si="12"/>
        <v>0</v>
      </c>
      <c r="AC23" s="400">
        <f t="shared" si="12"/>
        <v>1</v>
      </c>
      <c r="AD23" s="400">
        <f t="shared" si="12"/>
        <v>0</v>
      </c>
      <c r="AE23" s="400">
        <f t="shared" si="12"/>
        <v>0</v>
      </c>
      <c r="AF23" s="401">
        <f t="shared" si="12"/>
        <v>1</v>
      </c>
      <c r="AG23" s="401">
        <f t="shared" si="12"/>
        <v>0</v>
      </c>
      <c r="AH23" s="401">
        <f t="shared" si="12"/>
        <v>0</v>
      </c>
      <c r="AI23" s="401">
        <f t="shared" si="12"/>
        <v>1</v>
      </c>
      <c r="AJ23" s="402">
        <f t="shared" si="12"/>
        <v>0</v>
      </c>
      <c r="AK23" s="402">
        <f t="shared" si="12"/>
        <v>1</v>
      </c>
      <c r="AL23" s="402">
        <f t="shared" si="12"/>
        <v>0</v>
      </c>
      <c r="AM23" s="402">
        <f t="shared" si="12"/>
        <v>1</v>
      </c>
      <c r="AO23" s="470"/>
      <c r="AP23" s="172"/>
      <c r="AQ23" s="153"/>
      <c r="AR23" s="153"/>
      <c r="AS23" s="153"/>
      <c r="AT23" s="193"/>
    </row>
    <row r="24" spans="1:46" ht="20.100000000000001" customHeight="1" thickBot="1">
      <c r="A24" s="609" t="s">
        <v>64</v>
      </c>
      <c r="B24" s="408" t="str">
        <f t="shared" ref="B24" si="13">C24&amp;"A"</f>
        <v>20A</v>
      </c>
      <c r="C24" s="178">
        <v>20</v>
      </c>
      <c r="D24" s="174"/>
      <c r="E24" s="174"/>
      <c r="F24" s="174"/>
      <c r="G24" s="174"/>
      <c r="H24" s="175"/>
      <c r="I24" s="175"/>
      <c r="J24" s="175"/>
      <c r="K24" s="175"/>
      <c r="L24" s="176"/>
      <c r="M24" s="176"/>
      <c r="N24" s="176"/>
      <c r="O24" s="176"/>
      <c r="P24" s="177" t="s">
        <v>255</v>
      </c>
      <c r="Q24" s="177" t="s">
        <v>256</v>
      </c>
      <c r="R24" s="177" t="s">
        <v>257</v>
      </c>
      <c r="S24" s="177"/>
      <c r="T24" s="178"/>
      <c r="U24" s="178"/>
      <c r="V24" s="178"/>
      <c r="W24" s="178"/>
      <c r="X24" s="179"/>
      <c r="Y24" s="179"/>
      <c r="Z24" s="179"/>
      <c r="AA24" s="179"/>
      <c r="AB24" s="180"/>
      <c r="AC24" s="180" t="s">
        <v>328</v>
      </c>
      <c r="AD24" s="180"/>
      <c r="AE24" s="180"/>
      <c r="AF24" s="181" t="s">
        <v>346</v>
      </c>
      <c r="AG24" s="181"/>
      <c r="AH24" s="181"/>
      <c r="AI24" s="181" t="s">
        <v>346</v>
      </c>
      <c r="AJ24" s="182"/>
      <c r="AK24" s="182" t="s">
        <v>328</v>
      </c>
      <c r="AL24" s="182"/>
      <c r="AM24" s="183" t="s">
        <v>346</v>
      </c>
      <c r="AO24" s="471" t="s">
        <v>64</v>
      </c>
      <c r="AP24" s="184" t="s">
        <v>189</v>
      </c>
      <c r="AQ24" s="335" t="str">
        <f>IFERROR(INDEX(Tableau_affectation_S2,AQ21,AQ22),"")</f>
        <v>Métallurgie des poudres</v>
      </c>
      <c r="AR24" s="335" t="str">
        <f>IFERROR(INDEX(Tableau_affectation_S2,AR21,AR22),"")</f>
        <v>Métallurgie des poudres (TP)</v>
      </c>
      <c r="AS24" s="335" t="str">
        <f>IFERROR(INDEX(Tableau_affectation_S2,AS21,AS22),"")</f>
        <v>Génie des surfaces</v>
      </c>
      <c r="AT24" s="335" t="str">
        <f>IFERROR(INDEX(Tableau_affectation_S2,AT21,AT22),"")</f>
        <v/>
      </c>
    </row>
    <row r="25" spans="1:46" ht="20.100000000000001" hidden="1" customHeight="1">
      <c r="A25" s="610"/>
      <c r="B25" s="194"/>
      <c r="C25" s="194">
        <v>21</v>
      </c>
      <c r="D25" s="384" t="str">
        <f>$B$28&amp;D26</f>
        <v>24A0</v>
      </c>
      <c r="E25" s="384" t="str">
        <f>$B$28&amp;E26</f>
        <v>24A0</v>
      </c>
      <c r="F25" s="384" t="str">
        <f t="shared" ref="F25:AM25" si="14">$B$28&amp;F26</f>
        <v>24A0</v>
      </c>
      <c r="G25" s="384" t="str">
        <f t="shared" si="14"/>
        <v>24A0</v>
      </c>
      <c r="H25" s="385" t="str">
        <f t="shared" si="14"/>
        <v>24A0</v>
      </c>
      <c r="I25" s="385" t="str">
        <f t="shared" si="14"/>
        <v>24A0</v>
      </c>
      <c r="J25" s="385" t="str">
        <f t="shared" si="14"/>
        <v>24A0</v>
      </c>
      <c r="K25" s="385" t="str">
        <f t="shared" si="14"/>
        <v>24A0</v>
      </c>
      <c r="L25" s="386" t="str">
        <f t="shared" si="14"/>
        <v>24A0</v>
      </c>
      <c r="M25" s="386" t="str">
        <f t="shared" si="14"/>
        <v>24A0</v>
      </c>
      <c r="N25" s="386" t="str">
        <f t="shared" si="14"/>
        <v>24A0</v>
      </c>
      <c r="O25" s="386" t="str">
        <f t="shared" si="14"/>
        <v>24A0</v>
      </c>
      <c r="P25" s="387" t="str">
        <f t="shared" si="14"/>
        <v>24A0</v>
      </c>
      <c r="Q25" s="387" t="str">
        <f t="shared" si="14"/>
        <v>24A0</v>
      </c>
      <c r="R25" s="387" t="str">
        <f t="shared" si="14"/>
        <v>24A0</v>
      </c>
      <c r="S25" s="387" t="str">
        <f t="shared" si="14"/>
        <v>24A0</v>
      </c>
      <c r="T25" s="388" t="str">
        <f t="shared" si="14"/>
        <v>24A0</v>
      </c>
      <c r="U25" s="388" t="str">
        <f t="shared" si="14"/>
        <v>24A0</v>
      </c>
      <c r="V25" s="388" t="str">
        <f t="shared" si="14"/>
        <v>24A0</v>
      </c>
      <c r="W25" s="388" t="str">
        <f t="shared" si="14"/>
        <v>24A0</v>
      </c>
      <c r="X25" s="389" t="str">
        <f t="shared" si="14"/>
        <v>24A0</v>
      </c>
      <c r="Y25" s="389" t="str">
        <f t="shared" si="14"/>
        <v>24A0</v>
      </c>
      <c r="Z25" s="389" t="str">
        <f t="shared" si="14"/>
        <v>24A0</v>
      </c>
      <c r="AA25" s="389" t="str">
        <f t="shared" si="14"/>
        <v>24A0</v>
      </c>
      <c r="AB25" s="390" t="str">
        <f t="shared" si="14"/>
        <v>24A0</v>
      </c>
      <c r="AC25" s="390" t="str">
        <f t="shared" si="14"/>
        <v>24A0</v>
      </c>
      <c r="AD25" s="390" t="str">
        <f t="shared" si="14"/>
        <v>24A0</v>
      </c>
      <c r="AE25" s="390" t="str">
        <f t="shared" si="14"/>
        <v>24A0</v>
      </c>
      <c r="AF25" s="391" t="str">
        <f t="shared" si="14"/>
        <v>24A0</v>
      </c>
      <c r="AG25" s="391" t="str">
        <f t="shared" si="14"/>
        <v>24A0</v>
      </c>
      <c r="AH25" s="391" t="str">
        <f t="shared" si="14"/>
        <v>24A0</v>
      </c>
      <c r="AI25" s="391" t="str">
        <f t="shared" si="14"/>
        <v>24A0</v>
      </c>
      <c r="AJ25" s="392" t="str">
        <f t="shared" si="14"/>
        <v>24A0</v>
      </c>
      <c r="AK25" s="392" t="str">
        <f t="shared" si="14"/>
        <v>24A0</v>
      </c>
      <c r="AL25" s="392" t="str">
        <f t="shared" si="14"/>
        <v>24A0</v>
      </c>
      <c r="AM25" s="392" t="str">
        <f t="shared" si="14"/>
        <v>24A0</v>
      </c>
      <c r="AO25" s="472"/>
      <c r="AP25" s="161"/>
      <c r="AQ25" s="345">
        <f t="shared" ref="AQ25:AT25" si="15">AQ21+4</f>
        <v>24</v>
      </c>
      <c r="AR25" s="345">
        <f t="shared" si="15"/>
        <v>24</v>
      </c>
      <c r="AS25" s="345">
        <f t="shared" si="15"/>
        <v>24</v>
      </c>
      <c r="AT25" s="345">
        <f t="shared" si="15"/>
        <v>24</v>
      </c>
    </row>
    <row r="26" spans="1:46" ht="20.100000000000001" hidden="1" customHeight="1">
      <c r="A26" s="611"/>
      <c r="B26" s="195"/>
      <c r="C26" s="195">
        <v>22</v>
      </c>
      <c r="D26" s="394">
        <f>D27</f>
        <v>0</v>
      </c>
      <c r="E26" s="394">
        <f>IF(E27=1,SUM($D$27:E27),0)</f>
        <v>0</v>
      </c>
      <c r="F26" s="394">
        <f>IF(F27=1,SUM($D$27:F27),0)</f>
        <v>0</v>
      </c>
      <c r="G26" s="394">
        <f>IF(G27=1,SUM($D$27:G27),0)</f>
        <v>0</v>
      </c>
      <c r="H26" s="395">
        <f>IF(H27=1,SUM($D$27:H27),0)</f>
        <v>0</v>
      </c>
      <c r="I26" s="395">
        <f>IF(I27=1,SUM($D$27:I27),0)</f>
        <v>0</v>
      </c>
      <c r="J26" s="395">
        <f>IF(J27=1,SUM($D$27:J27),0)</f>
        <v>0</v>
      </c>
      <c r="K26" s="395">
        <f>IF(K27=1,SUM($D$27:K27),0)</f>
        <v>0</v>
      </c>
      <c r="L26" s="396">
        <f>IF(L27=1,SUM($D$27:L27),0)</f>
        <v>0</v>
      </c>
      <c r="M26" s="396">
        <f>IF(M27=1,SUM($D$27:M27),0)</f>
        <v>0</v>
      </c>
      <c r="N26" s="396">
        <f>IF(N27=1,SUM($D$27:N27),0)</f>
        <v>0</v>
      </c>
      <c r="O26" s="396">
        <f>IF(O27=1,SUM($D$27:O27),0)</f>
        <v>0</v>
      </c>
      <c r="P26" s="397">
        <f>IF(P27=1,SUM($D$27:P27),0)</f>
        <v>0</v>
      </c>
      <c r="Q26" s="397">
        <f>IF(Q27=1,SUM($D$27:Q27),0)</f>
        <v>0</v>
      </c>
      <c r="R26" s="397">
        <f>IF(R27=1,SUM($D$27:R27),0)</f>
        <v>0</v>
      </c>
      <c r="S26" s="397">
        <f>IF(S27=1,SUM($D$27:S27),0)</f>
        <v>0</v>
      </c>
      <c r="T26" s="398">
        <f>IF(T27=1,SUM($D$27:T27),0)</f>
        <v>0</v>
      </c>
      <c r="U26" s="398">
        <f>IF(U27=1,SUM($D$27:U27),0)</f>
        <v>0</v>
      </c>
      <c r="V26" s="398">
        <f>IF(V27=1,SUM($D$27:V27),0)</f>
        <v>0</v>
      </c>
      <c r="W26" s="398">
        <f>IF(W27=1,SUM($D$27:W27),0)</f>
        <v>0</v>
      </c>
      <c r="X26" s="399">
        <f>IF(X27=1,SUM($D$27:X27),0)</f>
        <v>0</v>
      </c>
      <c r="Y26" s="399">
        <f>IF(Y27=1,SUM($D$27:Y27),0)</f>
        <v>0</v>
      </c>
      <c r="Z26" s="399">
        <f>IF(Z27=1,SUM($D$27:Z27),0)</f>
        <v>0</v>
      </c>
      <c r="AA26" s="399">
        <f>IF(AA27=1,SUM($D$27:AA27),0)</f>
        <v>0</v>
      </c>
      <c r="AB26" s="400">
        <f>IF(AB27=1,SUM($D$27:AB27),0)</f>
        <v>0</v>
      </c>
      <c r="AC26" s="400">
        <f>IF(AC27=1,SUM($D$27:AC27),0)</f>
        <v>0</v>
      </c>
      <c r="AD26" s="400">
        <f>IF(AD27=1,SUM($D$27:AD27),0)</f>
        <v>0</v>
      </c>
      <c r="AE26" s="400">
        <f>IF(AE27=1,SUM($D$27:AE27),0)</f>
        <v>0</v>
      </c>
      <c r="AF26" s="401">
        <f>IF(AF27=1,SUM($D$27:AF27),0)</f>
        <v>0</v>
      </c>
      <c r="AG26" s="401">
        <f>IF(AG27=1,SUM($D$27:AG27),0)</f>
        <v>0</v>
      </c>
      <c r="AH26" s="401">
        <f>IF(AH27=1,SUM($D$27:AH27),0)</f>
        <v>0</v>
      </c>
      <c r="AI26" s="401">
        <f>IF(AI27=1,SUM($D$27:AI27),0)</f>
        <v>0</v>
      </c>
      <c r="AJ26" s="402">
        <f>IF(AJ27=1,SUM($D$27:AJ27),0)</f>
        <v>0</v>
      </c>
      <c r="AK26" s="402">
        <f>IF(AK27=1,SUM($D$27:AK27),0)</f>
        <v>0</v>
      </c>
      <c r="AL26" s="402">
        <f>IF(AL27=1,SUM($D$27:AL27),0)</f>
        <v>0</v>
      </c>
      <c r="AM26" s="402">
        <f>IF(AM27=1,SUM($D$27:AM27),0)</f>
        <v>0</v>
      </c>
      <c r="AO26" s="473"/>
      <c r="AP26" s="172"/>
      <c r="AQ26" s="333" t="str">
        <f t="array" ref="AQ26">IF(MIN(IF(Affectation_S2!$B$5:$AN$216=B28&amp;"1",COLUMN(Affectation_S2!$B$5:$AN$216)))&lt;&gt;0,MIN(IF(Affectation_S2!$B$5:$AN$216=B28&amp;"1",COLUMN(Affectation_S2!$B$5:$AN$216))),"")</f>
        <v/>
      </c>
      <c r="AR26" s="333" t="str">
        <f t="array" ref="AR26">IF(MIN(IF(Affectation_S2!$B$5:$AN$216=B28&amp;"2",COLUMN(Affectation_S2!$B$5:$AN$216)))&lt;&gt;0,MIN(IF(Affectation_S2!$B$5:$AN$216=B28&amp;"2",COLUMN(Affectation_S2!$B$5:$AN$216))),"")</f>
        <v/>
      </c>
      <c r="AS26" s="333" t="str">
        <f t="array" ref="AS26">IF(MIN(IF(Affectation_S2!$B$5:$AN$216=B28&amp;"3",COLUMN(Affectation_S2!$B$5:$AN$216)))&lt;&gt;0,MIN(IF(Affectation_S2!$B$5:$AN$216=B28&amp;"3",COLUMN(Affectation_S2!$B$5:$AN$216))),"")</f>
        <v/>
      </c>
      <c r="AT26" s="333" t="str">
        <f t="array" ref="AT26">IF(MIN(IF(Affectation_S2!$B$5:$AN$216=B28&amp;"4",COLUMN(Affectation_S2!$B$5:$AN$216)))&lt;&gt;0,MIN(IF(Affectation_S2!$B$5:$AN$216=B28&amp;"4",COLUMN(Affectation_S2!$B$5:$AN$216))),"")</f>
        <v/>
      </c>
    </row>
    <row r="27" spans="1:46" ht="20.100000000000001" hidden="1" customHeight="1">
      <c r="A27" s="611"/>
      <c r="B27" s="195"/>
      <c r="C27" s="195">
        <v>23</v>
      </c>
      <c r="D27" s="394">
        <f>IF(D28&lt;&gt;"",1,0)</f>
        <v>0</v>
      </c>
      <c r="E27" s="394">
        <f>IF(E28&lt;&gt;"",1,0)</f>
        <v>0</v>
      </c>
      <c r="F27" s="394">
        <f t="shared" ref="F27:AM27" si="16">IF(F28&lt;&gt;"",1,0)</f>
        <v>0</v>
      </c>
      <c r="G27" s="394">
        <f t="shared" si="16"/>
        <v>0</v>
      </c>
      <c r="H27" s="395">
        <f t="shared" si="16"/>
        <v>0</v>
      </c>
      <c r="I27" s="395">
        <f t="shared" si="16"/>
        <v>0</v>
      </c>
      <c r="J27" s="395">
        <f t="shared" si="16"/>
        <v>0</v>
      </c>
      <c r="K27" s="395">
        <f t="shared" si="16"/>
        <v>0</v>
      </c>
      <c r="L27" s="396">
        <f t="shared" si="16"/>
        <v>0</v>
      </c>
      <c r="M27" s="396">
        <f t="shared" si="16"/>
        <v>0</v>
      </c>
      <c r="N27" s="396">
        <f t="shared" si="16"/>
        <v>0</v>
      </c>
      <c r="O27" s="396">
        <f t="shared" si="16"/>
        <v>0</v>
      </c>
      <c r="P27" s="397">
        <f t="shared" si="16"/>
        <v>0</v>
      </c>
      <c r="Q27" s="397">
        <f t="shared" si="16"/>
        <v>0</v>
      </c>
      <c r="R27" s="397">
        <f t="shared" si="16"/>
        <v>0</v>
      </c>
      <c r="S27" s="397">
        <f t="shared" si="16"/>
        <v>0</v>
      </c>
      <c r="T27" s="398">
        <f t="shared" si="16"/>
        <v>0</v>
      </c>
      <c r="U27" s="398">
        <f t="shared" si="16"/>
        <v>0</v>
      </c>
      <c r="V27" s="398">
        <f t="shared" si="16"/>
        <v>0</v>
      </c>
      <c r="W27" s="398">
        <f t="shared" si="16"/>
        <v>0</v>
      </c>
      <c r="X27" s="399">
        <f t="shared" si="16"/>
        <v>0</v>
      </c>
      <c r="Y27" s="399">
        <f t="shared" si="16"/>
        <v>0</v>
      </c>
      <c r="Z27" s="399">
        <f t="shared" si="16"/>
        <v>0</v>
      </c>
      <c r="AA27" s="399">
        <f t="shared" si="16"/>
        <v>0</v>
      </c>
      <c r="AB27" s="400">
        <f t="shared" si="16"/>
        <v>0</v>
      </c>
      <c r="AC27" s="400">
        <f t="shared" si="16"/>
        <v>0</v>
      </c>
      <c r="AD27" s="400">
        <f t="shared" si="16"/>
        <v>0</v>
      </c>
      <c r="AE27" s="400">
        <f t="shared" si="16"/>
        <v>0</v>
      </c>
      <c r="AF27" s="401">
        <f t="shared" si="16"/>
        <v>0</v>
      </c>
      <c r="AG27" s="401">
        <f t="shared" si="16"/>
        <v>0</v>
      </c>
      <c r="AH27" s="401">
        <f t="shared" si="16"/>
        <v>0</v>
      </c>
      <c r="AI27" s="401">
        <f t="shared" si="16"/>
        <v>0</v>
      </c>
      <c r="AJ27" s="402">
        <f t="shared" si="16"/>
        <v>0</v>
      </c>
      <c r="AK27" s="402">
        <f t="shared" si="16"/>
        <v>0</v>
      </c>
      <c r="AL27" s="402">
        <f t="shared" si="16"/>
        <v>0</v>
      </c>
      <c r="AM27" s="402">
        <f t="shared" si="16"/>
        <v>0</v>
      </c>
      <c r="AO27" s="473"/>
      <c r="AP27" s="172"/>
      <c r="AQ27" s="153"/>
      <c r="AR27" s="153"/>
      <c r="AS27" s="153"/>
      <c r="AT27" s="193"/>
    </row>
    <row r="28" spans="1:46" ht="20.100000000000001" customHeight="1" thickBot="1">
      <c r="A28" s="612" t="s">
        <v>67</v>
      </c>
      <c r="B28" s="409" t="str">
        <f t="shared" ref="B28" si="17">C28&amp;"A"</f>
        <v>24A</v>
      </c>
      <c r="C28" s="196">
        <v>24</v>
      </c>
      <c r="D28" s="174"/>
      <c r="E28" s="174"/>
      <c r="F28" s="174"/>
      <c r="G28" s="174"/>
      <c r="H28" s="175"/>
      <c r="I28" s="175"/>
      <c r="J28" s="175"/>
      <c r="K28" s="175"/>
      <c r="L28" s="176"/>
      <c r="M28" s="176"/>
      <c r="N28" s="176"/>
      <c r="O28" s="176"/>
      <c r="P28" s="177"/>
      <c r="Q28" s="177"/>
      <c r="R28" s="177"/>
      <c r="S28" s="177"/>
      <c r="T28" s="178"/>
      <c r="U28" s="178"/>
      <c r="V28" s="178"/>
      <c r="W28" s="178"/>
      <c r="X28" s="179"/>
      <c r="Y28" s="179"/>
      <c r="Z28" s="179"/>
      <c r="AA28" s="179"/>
      <c r="AB28" s="180"/>
      <c r="AC28" s="180"/>
      <c r="AD28" s="180"/>
      <c r="AE28" s="180"/>
      <c r="AF28" s="181"/>
      <c r="AG28" s="181"/>
      <c r="AH28" s="181"/>
      <c r="AI28" s="181"/>
      <c r="AJ28" s="182"/>
      <c r="AK28" s="182"/>
      <c r="AL28" s="182"/>
      <c r="AM28" s="183"/>
      <c r="AO28" s="474" t="s">
        <v>67</v>
      </c>
      <c r="AP28" s="184" t="s">
        <v>189</v>
      </c>
      <c r="AQ28" s="335" t="str">
        <f>IFERROR(INDEX(Tableau_affectation_S2,AQ25,AQ26),"")</f>
        <v/>
      </c>
      <c r="AR28" s="335" t="str">
        <f>IFERROR(INDEX(Tableau_affectation_S2,AR25,AR26),"")</f>
        <v/>
      </c>
      <c r="AS28" s="335" t="str">
        <f>IFERROR(INDEX(Tableau_affectation_S2,AS25,AS26),"")</f>
        <v/>
      </c>
      <c r="AT28" s="335" t="str">
        <f>IFERROR(INDEX(Tableau_affectation_S2,AT25,AT26),"")</f>
        <v/>
      </c>
    </row>
    <row r="29" spans="1:46" ht="20.100000000000001" hidden="1" customHeight="1">
      <c r="A29" s="613"/>
      <c r="B29" s="159"/>
      <c r="C29" s="159">
        <v>25</v>
      </c>
      <c r="D29" s="384" t="str">
        <f>$B$32&amp;D30</f>
        <v>28A0</v>
      </c>
      <c r="E29" s="384" t="str">
        <f>$B$32&amp;E30</f>
        <v>28A0</v>
      </c>
      <c r="F29" s="384" t="str">
        <f t="shared" ref="F29:AM29" si="18">$B$32&amp;F30</f>
        <v>28A0</v>
      </c>
      <c r="G29" s="384" t="str">
        <f t="shared" si="18"/>
        <v>28A0</v>
      </c>
      <c r="H29" s="385" t="str">
        <f t="shared" si="18"/>
        <v>28A1</v>
      </c>
      <c r="I29" s="385" t="str">
        <f t="shared" si="18"/>
        <v>28A0</v>
      </c>
      <c r="J29" s="385" t="str">
        <f t="shared" si="18"/>
        <v>28A0</v>
      </c>
      <c r="K29" s="385" t="str">
        <f t="shared" si="18"/>
        <v>28A0</v>
      </c>
      <c r="L29" s="386" t="str">
        <f t="shared" si="18"/>
        <v>28A0</v>
      </c>
      <c r="M29" s="386" t="str">
        <f t="shared" si="18"/>
        <v>28A0</v>
      </c>
      <c r="N29" s="386" t="str">
        <f t="shared" si="18"/>
        <v>28A0</v>
      </c>
      <c r="O29" s="386" t="str">
        <f t="shared" si="18"/>
        <v>28A0</v>
      </c>
      <c r="P29" s="387" t="str">
        <f t="shared" si="18"/>
        <v>28A0</v>
      </c>
      <c r="Q29" s="387" t="str">
        <f t="shared" si="18"/>
        <v>28A0</v>
      </c>
      <c r="R29" s="387" t="str">
        <f t="shared" si="18"/>
        <v>28A0</v>
      </c>
      <c r="S29" s="387" t="str">
        <f t="shared" si="18"/>
        <v>28A0</v>
      </c>
      <c r="T29" s="388" t="str">
        <f t="shared" si="18"/>
        <v>28A0</v>
      </c>
      <c r="U29" s="388" t="str">
        <f t="shared" si="18"/>
        <v>28A0</v>
      </c>
      <c r="V29" s="388" t="str">
        <f t="shared" si="18"/>
        <v>28A0</v>
      </c>
      <c r="W29" s="388" t="str">
        <f t="shared" si="18"/>
        <v>28A0</v>
      </c>
      <c r="X29" s="389" t="str">
        <f t="shared" si="18"/>
        <v>28A0</v>
      </c>
      <c r="Y29" s="389" t="str">
        <f t="shared" si="18"/>
        <v>28A0</v>
      </c>
      <c r="Z29" s="389" t="str">
        <f t="shared" si="18"/>
        <v>28A0</v>
      </c>
      <c r="AA29" s="389" t="str">
        <f t="shared" si="18"/>
        <v>28A0</v>
      </c>
      <c r="AB29" s="390" t="str">
        <f t="shared" si="18"/>
        <v>28A0</v>
      </c>
      <c r="AC29" s="390" t="str">
        <f t="shared" si="18"/>
        <v>28A0</v>
      </c>
      <c r="AD29" s="390" t="str">
        <f t="shared" si="18"/>
        <v>28A0</v>
      </c>
      <c r="AE29" s="390" t="str">
        <f t="shared" si="18"/>
        <v>28A0</v>
      </c>
      <c r="AF29" s="391" t="str">
        <f t="shared" si="18"/>
        <v>28A0</v>
      </c>
      <c r="AG29" s="391" t="str">
        <f t="shared" si="18"/>
        <v>28A0</v>
      </c>
      <c r="AH29" s="391" t="str">
        <f t="shared" si="18"/>
        <v>28A0</v>
      </c>
      <c r="AI29" s="391" t="str">
        <f t="shared" si="18"/>
        <v>28A0</v>
      </c>
      <c r="AJ29" s="392" t="str">
        <f t="shared" si="18"/>
        <v>28A0</v>
      </c>
      <c r="AK29" s="392" t="str">
        <f t="shared" si="18"/>
        <v>28A0</v>
      </c>
      <c r="AL29" s="392" t="str">
        <f t="shared" si="18"/>
        <v>28A0</v>
      </c>
      <c r="AM29" s="392" t="str">
        <f t="shared" si="18"/>
        <v>28A0</v>
      </c>
      <c r="AO29" s="475"/>
      <c r="AP29" s="161"/>
      <c r="AQ29" s="345">
        <f t="shared" ref="AQ29:AT29" si="19">AQ25+4</f>
        <v>28</v>
      </c>
      <c r="AR29" s="345">
        <f t="shared" si="19"/>
        <v>28</v>
      </c>
      <c r="AS29" s="345">
        <f t="shared" si="19"/>
        <v>28</v>
      </c>
      <c r="AT29" s="345">
        <f t="shared" si="19"/>
        <v>28</v>
      </c>
    </row>
    <row r="30" spans="1:46" ht="20.100000000000001" hidden="1" customHeight="1">
      <c r="A30" s="614"/>
      <c r="B30" s="169"/>
      <c r="C30" s="169">
        <v>26</v>
      </c>
      <c r="D30" s="394">
        <f>D31</f>
        <v>0</v>
      </c>
      <c r="E30" s="394">
        <f>IF(E31=1,SUM($D$31:E31),0)</f>
        <v>0</v>
      </c>
      <c r="F30" s="394">
        <f t="shared" ref="F30" si="20">F31</f>
        <v>0</v>
      </c>
      <c r="G30" s="394">
        <f>IF(G31=1,SUM($D$31:G31),0)</f>
        <v>0</v>
      </c>
      <c r="H30" s="395">
        <f t="shared" ref="H30" si="21">H31</f>
        <v>1</v>
      </c>
      <c r="I30" s="395">
        <f>IF(I31=1,SUM($D$31:I31),0)</f>
        <v>0</v>
      </c>
      <c r="J30" s="395">
        <f t="shared" ref="J30" si="22">J31</f>
        <v>0</v>
      </c>
      <c r="K30" s="395">
        <f>IF(K31=1,SUM($D$31:K31),0)</f>
        <v>0</v>
      </c>
      <c r="L30" s="396">
        <f t="shared" ref="L30" si="23">L31</f>
        <v>0</v>
      </c>
      <c r="M30" s="396">
        <f>IF(M31=1,SUM($D$31:M31),0)</f>
        <v>0</v>
      </c>
      <c r="N30" s="396">
        <f t="shared" ref="N30" si="24">N31</f>
        <v>0</v>
      </c>
      <c r="O30" s="396">
        <f>IF(O31=1,SUM($D$31:O31),0)</f>
        <v>0</v>
      </c>
      <c r="P30" s="397">
        <f t="shared" ref="P30" si="25">P31</f>
        <v>0</v>
      </c>
      <c r="Q30" s="397">
        <f>IF(Q31=1,SUM($D$31:Q31),0)</f>
        <v>0</v>
      </c>
      <c r="R30" s="397">
        <f t="shared" ref="R30" si="26">R31</f>
        <v>0</v>
      </c>
      <c r="S30" s="397">
        <f>IF(S31=1,SUM($D$31:S31),0)</f>
        <v>0</v>
      </c>
      <c r="T30" s="398">
        <f t="shared" ref="T30" si="27">T31</f>
        <v>0</v>
      </c>
      <c r="U30" s="398">
        <f>IF(U31=1,SUM($D$31:U31),0)</f>
        <v>0</v>
      </c>
      <c r="V30" s="398">
        <f t="shared" ref="V30" si="28">V31</f>
        <v>0</v>
      </c>
      <c r="W30" s="398">
        <f>IF(W31=1,SUM($D$31:W31),0)</f>
        <v>0</v>
      </c>
      <c r="X30" s="399">
        <f t="shared" ref="X30" si="29">X31</f>
        <v>0</v>
      </c>
      <c r="Y30" s="399">
        <f>IF(Y31=1,SUM($D$31:Y31),0)</f>
        <v>0</v>
      </c>
      <c r="Z30" s="399">
        <f t="shared" ref="Z30" si="30">Z31</f>
        <v>0</v>
      </c>
      <c r="AA30" s="399">
        <f>IF(AA31=1,SUM($D$31:AA31),0)</f>
        <v>0</v>
      </c>
      <c r="AB30" s="400">
        <f t="shared" ref="AB30" si="31">AB31</f>
        <v>0</v>
      </c>
      <c r="AC30" s="400">
        <f>IF(AC31=1,SUM($D$31:AC31),0)</f>
        <v>0</v>
      </c>
      <c r="AD30" s="400">
        <f t="shared" ref="AD30" si="32">AD31</f>
        <v>0</v>
      </c>
      <c r="AE30" s="400">
        <f>IF(AE31=1,SUM($D$31:AE31),0)</f>
        <v>0</v>
      </c>
      <c r="AF30" s="401">
        <f t="shared" ref="AF30" si="33">AF31</f>
        <v>0</v>
      </c>
      <c r="AG30" s="401">
        <f>IF(AG31=1,SUM($D$31:AG31),0)</f>
        <v>0</v>
      </c>
      <c r="AH30" s="401">
        <f t="shared" ref="AH30" si="34">AH31</f>
        <v>0</v>
      </c>
      <c r="AI30" s="401">
        <f>IF(AI31=1,SUM($D$31:AI31),0)</f>
        <v>0</v>
      </c>
      <c r="AJ30" s="402">
        <f t="shared" ref="AJ30" si="35">AJ31</f>
        <v>0</v>
      </c>
      <c r="AK30" s="402">
        <f>IF(AK31=1,SUM($D$31:AK31),0)</f>
        <v>0</v>
      </c>
      <c r="AL30" s="402">
        <f t="shared" ref="AL30" si="36">AL31</f>
        <v>0</v>
      </c>
      <c r="AM30" s="402">
        <f>IF(AM31=1,SUM($D$31:AM31),0)</f>
        <v>0</v>
      </c>
      <c r="AO30" s="476"/>
      <c r="AP30" s="172"/>
      <c r="AQ30" s="333">
        <f t="array" ref="AQ30">IF(MIN(IF(Affectation_S2!$B$5:$AN$216=B32&amp;"1",COLUMN(Affectation_S2!$B$5:$AN$216)))&lt;&gt;0,MIN(IF(Affectation_S2!$B$5:$AN$216=B32&amp;"1",COLUMN(Affectation_S2!$B$5:$AN$216))),"")</f>
        <v>8</v>
      </c>
      <c r="AR30" s="333" t="str">
        <f t="array" ref="AR30">IF(MIN(IF(Affectation_S2!$B$5:$AN$216=B32&amp;"2",COLUMN(Affectation_S2!$B$5:$AN$216)))&lt;&gt;0,MIN(IF(Affectation_S2!$B$5:$AN$216=B32&amp;"2",COLUMN(Affectation_S2!$B$5:$AN$216))),"")</f>
        <v/>
      </c>
      <c r="AS30" s="333" t="str">
        <f t="array" ref="AS30">IF(MIN(IF(Affectation_S2!$B$5:$AN$216=B32&amp;"3",COLUMN(Affectation_S2!$B$5:$AN$216)))&lt;&gt;0,MIN(IF(Affectation_S2!$B$5:$AN$216=B32&amp;"3",COLUMN(Affectation_S2!$B$5:$AN$216))),"")</f>
        <v/>
      </c>
      <c r="AT30" s="333" t="str">
        <f t="array" ref="AT30">IF(MIN(IF(Affectation_S2!$B$5:$AN$216=B32&amp;"4",COLUMN(Affectation_S2!$B$5:$AN$216)))&lt;&gt;0,MIN(IF(Affectation_S2!$B$5:$AN$216=B32&amp;"4",COLUMN(Affectation_S2!$B$5:$AN$216))),"")</f>
        <v/>
      </c>
    </row>
    <row r="31" spans="1:46" ht="20.100000000000001" hidden="1" customHeight="1">
      <c r="A31" s="614"/>
      <c r="B31" s="169"/>
      <c r="C31" s="169">
        <v>27</v>
      </c>
      <c r="D31" s="394">
        <f>IF(D32&lt;&gt;"",1,0)</f>
        <v>0</v>
      </c>
      <c r="E31" s="394">
        <f>IF(E32&lt;&gt;"",1,0)</f>
        <v>0</v>
      </c>
      <c r="F31" s="394">
        <f t="shared" ref="F31:AM31" si="37">IF(F32&lt;&gt;"",1,0)</f>
        <v>0</v>
      </c>
      <c r="G31" s="394">
        <f t="shared" si="37"/>
        <v>0</v>
      </c>
      <c r="H31" s="395">
        <f t="shared" si="37"/>
        <v>1</v>
      </c>
      <c r="I31" s="395">
        <f t="shared" si="37"/>
        <v>0</v>
      </c>
      <c r="J31" s="395">
        <f t="shared" si="37"/>
        <v>0</v>
      </c>
      <c r="K31" s="395">
        <f t="shared" si="37"/>
        <v>0</v>
      </c>
      <c r="L31" s="396">
        <f t="shared" si="37"/>
        <v>0</v>
      </c>
      <c r="M31" s="396">
        <f t="shared" si="37"/>
        <v>0</v>
      </c>
      <c r="N31" s="396">
        <f t="shared" si="37"/>
        <v>0</v>
      </c>
      <c r="O31" s="396">
        <f t="shared" si="37"/>
        <v>0</v>
      </c>
      <c r="P31" s="397">
        <f t="shared" si="37"/>
        <v>0</v>
      </c>
      <c r="Q31" s="397">
        <f t="shared" si="37"/>
        <v>0</v>
      </c>
      <c r="R31" s="397">
        <f t="shared" si="37"/>
        <v>0</v>
      </c>
      <c r="S31" s="397">
        <f t="shared" si="37"/>
        <v>0</v>
      </c>
      <c r="T31" s="398">
        <f t="shared" si="37"/>
        <v>0</v>
      </c>
      <c r="U31" s="398">
        <f t="shared" si="37"/>
        <v>0</v>
      </c>
      <c r="V31" s="398">
        <f t="shared" si="37"/>
        <v>0</v>
      </c>
      <c r="W31" s="398">
        <f t="shared" si="37"/>
        <v>0</v>
      </c>
      <c r="X31" s="399">
        <f t="shared" si="37"/>
        <v>0</v>
      </c>
      <c r="Y31" s="399">
        <f t="shared" si="37"/>
        <v>0</v>
      </c>
      <c r="Z31" s="399">
        <f t="shared" si="37"/>
        <v>0</v>
      </c>
      <c r="AA31" s="399">
        <f t="shared" si="37"/>
        <v>0</v>
      </c>
      <c r="AB31" s="400">
        <f t="shared" si="37"/>
        <v>0</v>
      </c>
      <c r="AC31" s="400">
        <f t="shared" si="37"/>
        <v>0</v>
      </c>
      <c r="AD31" s="400">
        <f t="shared" si="37"/>
        <v>0</v>
      </c>
      <c r="AE31" s="400">
        <f t="shared" si="37"/>
        <v>0</v>
      </c>
      <c r="AF31" s="401">
        <f t="shared" si="37"/>
        <v>0</v>
      </c>
      <c r="AG31" s="401">
        <f t="shared" si="37"/>
        <v>0</v>
      </c>
      <c r="AH31" s="401">
        <f t="shared" si="37"/>
        <v>0</v>
      </c>
      <c r="AI31" s="401">
        <f t="shared" si="37"/>
        <v>0</v>
      </c>
      <c r="AJ31" s="402">
        <f t="shared" si="37"/>
        <v>0</v>
      </c>
      <c r="AK31" s="402">
        <f t="shared" si="37"/>
        <v>0</v>
      </c>
      <c r="AL31" s="402">
        <f t="shared" si="37"/>
        <v>0</v>
      </c>
      <c r="AM31" s="402">
        <f t="shared" si="37"/>
        <v>0</v>
      </c>
      <c r="AO31" s="476"/>
      <c r="AP31" s="172"/>
      <c r="AQ31" s="153"/>
      <c r="AR31" s="153"/>
      <c r="AS31" s="153"/>
      <c r="AT31" s="193"/>
    </row>
    <row r="32" spans="1:46" ht="20.100000000000001" customHeight="1" thickBot="1">
      <c r="A32" s="615" t="s">
        <v>38</v>
      </c>
      <c r="B32" s="410" t="str">
        <f t="shared" ref="B32" si="38">C32&amp;"A"</f>
        <v>28A</v>
      </c>
      <c r="C32" s="181">
        <v>28</v>
      </c>
      <c r="D32" s="174"/>
      <c r="E32" s="174"/>
      <c r="F32" s="174"/>
      <c r="G32" s="174"/>
      <c r="H32" s="175" t="s">
        <v>219</v>
      </c>
      <c r="I32" s="175"/>
      <c r="J32" s="175"/>
      <c r="K32" s="175"/>
      <c r="L32" s="176"/>
      <c r="M32" s="176"/>
      <c r="N32" s="176"/>
      <c r="O32" s="176"/>
      <c r="P32" s="177"/>
      <c r="Q32" s="177"/>
      <c r="R32" s="177"/>
      <c r="S32" s="177"/>
      <c r="T32" s="178"/>
      <c r="U32" s="178"/>
      <c r="V32" s="178"/>
      <c r="W32" s="178"/>
      <c r="X32" s="179"/>
      <c r="Y32" s="179"/>
      <c r="Z32" s="179"/>
      <c r="AA32" s="179"/>
      <c r="AB32" s="180"/>
      <c r="AC32" s="180"/>
      <c r="AD32" s="180"/>
      <c r="AE32" s="180"/>
      <c r="AF32" s="181"/>
      <c r="AG32" s="181"/>
      <c r="AH32" s="181"/>
      <c r="AI32" s="181"/>
      <c r="AJ32" s="182"/>
      <c r="AK32" s="182"/>
      <c r="AL32" s="182"/>
      <c r="AM32" s="183"/>
      <c r="AO32" s="477" t="s">
        <v>38</v>
      </c>
      <c r="AP32" s="184" t="s">
        <v>189</v>
      </c>
      <c r="AQ32" s="335" t="str">
        <f>IFERROR(INDEX(Tableau_affectation_S2,AQ29,AQ30),"")</f>
        <v>Construction Mécanique2</v>
      </c>
      <c r="AR32" s="335" t="str">
        <f>IFERROR(INDEX(Tableau_affectation_S2,AR29,AR30),"")</f>
        <v/>
      </c>
      <c r="AS32" s="335" t="str">
        <f>IFERROR(INDEX(Tableau_affectation_S2,AS29,AS30),"")</f>
        <v/>
      </c>
      <c r="AT32" s="335" t="str">
        <f>IFERROR(INDEX(Tableau_affectation_S2,AT29,AT30),"")</f>
        <v/>
      </c>
    </row>
    <row r="33" spans="1:46" ht="20.100000000000001" hidden="1" customHeight="1">
      <c r="A33" s="616"/>
      <c r="B33" s="157"/>
      <c r="C33" s="157">
        <v>29</v>
      </c>
      <c r="D33" s="384" t="str">
        <f>$B$36&amp;D34</f>
        <v>32A0</v>
      </c>
      <c r="E33" s="384" t="str">
        <f>$B$36&amp;E34</f>
        <v>32A0</v>
      </c>
      <c r="F33" s="384" t="str">
        <f>$B$36&amp;F34</f>
        <v>32A0</v>
      </c>
      <c r="G33" s="384" t="str">
        <f t="shared" ref="G33:AM33" si="39">$B$36&amp;G34</f>
        <v>32A0</v>
      </c>
      <c r="H33" s="385" t="str">
        <f t="shared" si="39"/>
        <v>32A0</v>
      </c>
      <c r="I33" s="385" t="str">
        <f t="shared" si="39"/>
        <v>32A0</v>
      </c>
      <c r="J33" s="385" t="str">
        <f t="shared" si="39"/>
        <v>32A0</v>
      </c>
      <c r="K33" s="385" t="str">
        <f t="shared" si="39"/>
        <v>32A0</v>
      </c>
      <c r="L33" s="386" t="str">
        <f t="shared" si="39"/>
        <v>32A0</v>
      </c>
      <c r="M33" s="386" t="str">
        <f t="shared" si="39"/>
        <v>32A0</v>
      </c>
      <c r="N33" s="386" t="str">
        <f t="shared" si="39"/>
        <v>32A0</v>
      </c>
      <c r="O33" s="386" t="str">
        <f t="shared" si="39"/>
        <v>32A0</v>
      </c>
      <c r="P33" s="387" t="str">
        <f t="shared" si="39"/>
        <v>32A1</v>
      </c>
      <c r="Q33" s="387" t="str">
        <f t="shared" si="39"/>
        <v>32A2</v>
      </c>
      <c r="R33" s="387" t="str">
        <f t="shared" si="39"/>
        <v>32A0</v>
      </c>
      <c r="S33" s="387" t="str">
        <f t="shared" si="39"/>
        <v>32A0</v>
      </c>
      <c r="T33" s="388" t="str">
        <f t="shared" si="39"/>
        <v>32A0</v>
      </c>
      <c r="U33" s="388" t="str">
        <f t="shared" si="39"/>
        <v>32A0</v>
      </c>
      <c r="V33" s="388" t="str">
        <f t="shared" si="39"/>
        <v>32A0</v>
      </c>
      <c r="W33" s="388" t="str">
        <f t="shared" si="39"/>
        <v>32A0</v>
      </c>
      <c r="X33" s="389" t="str">
        <f t="shared" si="39"/>
        <v>32A0</v>
      </c>
      <c r="Y33" s="389" t="str">
        <f t="shared" si="39"/>
        <v>32A0</v>
      </c>
      <c r="Z33" s="389" t="str">
        <f t="shared" si="39"/>
        <v>32A0</v>
      </c>
      <c r="AA33" s="389" t="str">
        <f t="shared" si="39"/>
        <v>32A0</v>
      </c>
      <c r="AB33" s="390" t="str">
        <f t="shared" si="39"/>
        <v>32A0</v>
      </c>
      <c r="AC33" s="390" t="str">
        <f t="shared" si="39"/>
        <v>32A0</v>
      </c>
      <c r="AD33" s="390" t="str">
        <f t="shared" si="39"/>
        <v>32A0</v>
      </c>
      <c r="AE33" s="390" t="str">
        <f t="shared" si="39"/>
        <v>32A0</v>
      </c>
      <c r="AF33" s="391" t="str">
        <f t="shared" si="39"/>
        <v>32A0</v>
      </c>
      <c r="AG33" s="391" t="str">
        <f t="shared" si="39"/>
        <v>32A0</v>
      </c>
      <c r="AH33" s="391" t="str">
        <f t="shared" si="39"/>
        <v>32A0</v>
      </c>
      <c r="AI33" s="391" t="str">
        <f t="shared" si="39"/>
        <v>32A0</v>
      </c>
      <c r="AJ33" s="392" t="str">
        <f t="shared" si="39"/>
        <v>32A0</v>
      </c>
      <c r="AK33" s="392" t="str">
        <f t="shared" si="39"/>
        <v>32A0</v>
      </c>
      <c r="AL33" s="392" t="str">
        <f t="shared" si="39"/>
        <v>32A0</v>
      </c>
      <c r="AM33" s="392" t="str">
        <f t="shared" si="39"/>
        <v>32A0</v>
      </c>
      <c r="AO33" s="478"/>
      <c r="AP33" s="161"/>
      <c r="AQ33" s="345">
        <f t="shared" ref="AQ33:AT33" si="40">AQ29+4</f>
        <v>32</v>
      </c>
      <c r="AR33" s="345">
        <f t="shared" si="40"/>
        <v>32</v>
      </c>
      <c r="AS33" s="345">
        <f t="shared" si="40"/>
        <v>32</v>
      </c>
      <c r="AT33" s="345">
        <f t="shared" si="40"/>
        <v>32</v>
      </c>
    </row>
    <row r="34" spans="1:46" ht="20.100000000000001" hidden="1" customHeight="1">
      <c r="A34" s="617"/>
      <c r="B34" s="166"/>
      <c r="C34" s="166">
        <v>30</v>
      </c>
      <c r="D34" s="394">
        <f>D35</f>
        <v>0</v>
      </c>
      <c r="E34" s="394">
        <f>IF(E35=1,SUM($D$35:E35),0)</f>
        <v>0</v>
      </c>
      <c r="F34" s="394">
        <f>IF(F35=1,SUM($D$35:F35),0)</f>
        <v>0</v>
      </c>
      <c r="G34" s="394">
        <f>IF(G35=1,SUM($D$35:G35),0)</f>
        <v>0</v>
      </c>
      <c r="H34" s="395">
        <f>IF(H35=1,SUM($D$35:H35),0)</f>
        <v>0</v>
      </c>
      <c r="I34" s="395">
        <f>IF(I35=1,SUM($D$35:I35),0)</f>
        <v>0</v>
      </c>
      <c r="J34" s="395">
        <f>IF(J35=1,SUM($D$35:J35),0)</f>
        <v>0</v>
      </c>
      <c r="K34" s="395">
        <f>IF(K35=1,SUM($D$35:K35),0)</f>
        <v>0</v>
      </c>
      <c r="L34" s="396">
        <f>IF(L35=1,SUM($D$35:L35),0)</f>
        <v>0</v>
      </c>
      <c r="M34" s="396">
        <f>IF(M35=1,SUM($D$35:M35),0)</f>
        <v>0</v>
      </c>
      <c r="N34" s="396">
        <f>IF(N35=1,SUM($D$35:N35),0)</f>
        <v>0</v>
      </c>
      <c r="O34" s="396">
        <f>IF(O35=1,SUM($D$35:O35),0)</f>
        <v>0</v>
      </c>
      <c r="P34" s="397">
        <f>IF(P35=1,SUM($D$35:P35),0)</f>
        <v>1</v>
      </c>
      <c r="Q34" s="397">
        <f>IF(Q35=1,SUM($D$35:Q35),0)</f>
        <v>2</v>
      </c>
      <c r="R34" s="397">
        <f>IF(R35=1,SUM($D$35:R35),0)</f>
        <v>0</v>
      </c>
      <c r="S34" s="397">
        <f>IF(S35=1,SUM($D$35:S35),0)</f>
        <v>0</v>
      </c>
      <c r="T34" s="398">
        <f>IF(T35=1,SUM($D$35:T35),0)</f>
        <v>0</v>
      </c>
      <c r="U34" s="398">
        <f>IF(U35=1,SUM($D$35:U35),0)</f>
        <v>0</v>
      </c>
      <c r="V34" s="398">
        <f>IF(V35=1,SUM($D$35:V35),0)</f>
        <v>0</v>
      </c>
      <c r="W34" s="398">
        <f>IF(W35=1,SUM($D$35:W35),0)</f>
        <v>0</v>
      </c>
      <c r="X34" s="399">
        <f>IF(X35=1,SUM($D$35:X35),0)</f>
        <v>0</v>
      </c>
      <c r="Y34" s="399">
        <f>IF(Y35=1,SUM($D$35:Y35),0)</f>
        <v>0</v>
      </c>
      <c r="Z34" s="399">
        <f>IF(Z35=1,SUM($D$35:Z35),0)</f>
        <v>0</v>
      </c>
      <c r="AA34" s="399">
        <f>IF(AA35=1,SUM($D$35:AA35),0)</f>
        <v>0</v>
      </c>
      <c r="AB34" s="400">
        <f>IF(AB35=1,SUM($D$35:AB35),0)</f>
        <v>0</v>
      </c>
      <c r="AC34" s="400">
        <f>IF(AC35=1,SUM($D$35:AC35),0)</f>
        <v>0</v>
      </c>
      <c r="AD34" s="400">
        <f>IF(AD35=1,SUM($D$35:AD35),0)</f>
        <v>0</v>
      </c>
      <c r="AE34" s="400">
        <f>IF(AE35=1,SUM($D$35:AE35),0)</f>
        <v>0</v>
      </c>
      <c r="AF34" s="401">
        <f>IF(AF35=1,SUM($D$35:AF35),0)</f>
        <v>0</v>
      </c>
      <c r="AG34" s="401">
        <f>IF(AG35=1,SUM($D$35:AG35),0)</f>
        <v>0</v>
      </c>
      <c r="AH34" s="401">
        <f>IF(AH35=1,SUM($D$35:AH35),0)</f>
        <v>0</v>
      </c>
      <c r="AI34" s="401">
        <f>IF(AI35=1,SUM($D$35:AI35),0)</f>
        <v>0</v>
      </c>
      <c r="AJ34" s="402">
        <f>IF(AJ35=1,SUM($D$35:AJ35),0)</f>
        <v>0</v>
      </c>
      <c r="AK34" s="402">
        <f>IF(AK35=1,SUM($D$35:AK35),0)</f>
        <v>0</v>
      </c>
      <c r="AL34" s="402">
        <f>IF(AL35=1,SUM($D$35:AL35),0)</f>
        <v>0</v>
      </c>
      <c r="AM34" s="402">
        <f>IF(AM35=1,SUM($D$35:AM35),0)</f>
        <v>0</v>
      </c>
      <c r="AO34" s="479"/>
      <c r="AP34" s="172"/>
      <c r="AQ34" s="333">
        <f t="array" ref="AQ34">IF(MIN(IF(Affectation_S2!$B$5:$AN$216=B36&amp;"1",COLUMN(Affectation_S2!$B$5:$AN$216)))&lt;&gt;0,MIN(IF(Affectation_S2!$B$5:$AN$216=B36&amp;"1",COLUMN(Affectation_S2!$B$5:$AN$216))),"")</f>
        <v>16</v>
      </c>
      <c r="AR34" s="333">
        <f t="array" ref="AR34">IF(MIN(IF(Affectation_S2!$B$5:$AN$216=B36&amp;"2",COLUMN(Affectation_S2!$B$5:$AN$216)))&lt;&gt;0,MIN(IF(Affectation_S2!$B$5:$AN$216=B36&amp;"2",COLUMN(Affectation_S2!$B$5:$AN$216))),"")</f>
        <v>17</v>
      </c>
      <c r="AS34" s="333" t="str">
        <f t="array" ref="AS34">IF(MIN(IF(Affectation_S2!$B$5:$AN$216=B36&amp;"3",COLUMN(Affectation_S2!$B$5:$AN$216)))&lt;&gt;0,MIN(IF(Affectation_S2!$B$5:$AN$216=B36&amp;"3",COLUMN(Affectation_S2!$B$5:$AN$216))),"")</f>
        <v/>
      </c>
      <c r="AT34" s="333" t="str">
        <f t="array" ref="AT34">IF(MIN(IF(Affectation_S2!$B$5:$AN$216=B36&amp;"4",COLUMN(Affectation_S2!$B$5:$AN$216)))&lt;&gt;0,MIN(IF(Affectation_S2!$B$5:$AN$216=B36&amp;"4",COLUMN(Affectation_S2!$B$5:$AN$216))),"")</f>
        <v/>
      </c>
    </row>
    <row r="35" spans="1:46" ht="20.100000000000001" hidden="1" customHeight="1">
      <c r="A35" s="617"/>
      <c r="B35" s="166"/>
      <c r="C35" s="166">
        <v>31</v>
      </c>
      <c r="D35" s="394">
        <f>IF(D36&lt;&gt;"",1,0)</f>
        <v>0</v>
      </c>
      <c r="E35" s="394">
        <f>IF(E36&lt;&gt;"",1,0)</f>
        <v>0</v>
      </c>
      <c r="F35" s="394">
        <f t="shared" ref="F35:AM35" si="41">IF(F36&lt;&gt;"",1,0)</f>
        <v>0</v>
      </c>
      <c r="G35" s="394">
        <f t="shared" si="41"/>
        <v>0</v>
      </c>
      <c r="H35" s="395">
        <f t="shared" si="41"/>
        <v>0</v>
      </c>
      <c r="I35" s="395">
        <f t="shared" si="41"/>
        <v>0</v>
      </c>
      <c r="J35" s="395">
        <f t="shared" si="41"/>
        <v>0</v>
      </c>
      <c r="K35" s="395">
        <f t="shared" si="41"/>
        <v>0</v>
      </c>
      <c r="L35" s="396">
        <f t="shared" si="41"/>
        <v>0</v>
      </c>
      <c r="M35" s="396">
        <f t="shared" si="41"/>
        <v>0</v>
      </c>
      <c r="N35" s="396">
        <f t="shared" si="41"/>
        <v>0</v>
      </c>
      <c r="O35" s="396">
        <f t="shared" si="41"/>
        <v>0</v>
      </c>
      <c r="P35" s="397">
        <f t="shared" si="41"/>
        <v>1</v>
      </c>
      <c r="Q35" s="397">
        <f t="shared" si="41"/>
        <v>1</v>
      </c>
      <c r="R35" s="397">
        <f t="shared" si="41"/>
        <v>0</v>
      </c>
      <c r="S35" s="397">
        <f t="shared" si="41"/>
        <v>0</v>
      </c>
      <c r="T35" s="398">
        <f t="shared" si="41"/>
        <v>0</v>
      </c>
      <c r="U35" s="398">
        <f t="shared" si="41"/>
        <v>0</v>
      </c>
      <c r="V35" s="398">
        <f t="shared" si="41"/>
        <v>0</v>
      </c>
      <c r="W35" s="398">
        <f t="shared" si="41"/>
        <v>0</v>
      </c>
      <c r="X35" s="399">
        <f t="shared" si="41"/>
        <v>0</v>
      </c>
      <c r="Y35" s="399">
        <f t="shared" si="41"/>
        <v>0</v>
      </c>
      <c r="Z35" s="399">
        <f t="shared" si="41"/>
        <v>0</v>
      </c>
      <c r="AA35" s="399">
        <f t="shared" si="41"/>
        <v>0</v>
      </c>
      <c r="AB35" s="400">
        <f t="shared" si="41"/>
        <v>0</v>
      </c>
      <c r="AC35" s="400">
        <f t="shared" si="41"/>
        <v>0</v>
      </c>
      <c r="AD35" s="400">
        <f t="shared" si="41"/>
        <v>0</v>
      </c>
      <c r="AE35" s="400">
        <f t="shared" si="41"/>
        <v>0</v>
      </c>
      <c r="AF35" s="401">
        <f t="shared" si="41"/>
        <v>0</v>
      </c>
      <c r="AG35" s="401">
        <f t="shared" si="41"/>
        <v>0</v>
      </c>
      <c r="AH35" s="401">
        <f t="shared" si="41"/>
        <v>0</v>
      </c>
      <c r="AI35" s="401">
        <f t="shared" si="41"/>
        <v>0</v>
      </c>
      <c r="AJ35" s="402">
        <f t="shared" si="41"/>
        <v>0</v>
      </c>
      <c r="AK35" s="402">
        <f t="shared" si="41"/>
        <v>0</v>
      </c>
      <c r="AL35" s="402">
        <f t="shared" si="41"/>
        <v>0</v>
      </c>
      <c r="AM35" s="402">
        <f t="shared" si="41"/>
        <v>0</v>
      </c>
      <c r="AO35" s="479"/>
      <c r="AP35" s="172"/>
      <c r="AQ35" s="153"/>
      <c r="AR35" s="153"/>
      <c r="AS35" s="153"/>
      <c r="AT35" s="193"/>
    </row>
    <row r="36" spans="1:46" ht="20.100000000000001" customHeight="1" thickBot="1">
      <c r="A36" s="618" t="s">
        <v>72</v>
      </c>
      <c r="B36" s="411" t="str">
        <f t="shared" ref="B36" si="42">C36&amp;"A"</f>
        <v>32A</v>
      </c>
      <c r="C36" s="177">
        <v>32</v>
      </c>
      <c r="D36" s="174"/>
      <c r="E36" s="174"/>
      <c r="F36" s="174"/>
      <c r="G36" s="174"/>
      <c r="H36" s="175"/>
      <c r="I36" s="175"/>
      <c r="J36" s="175"/>
      <c r="K36" s="175"/>
      <c r="L36" s="176"/>
      <c r="M36" s="176"/>
      <c r="N36" s="176"/>
      <c r="O36" s="176"/>
      <c r="P36" s="177" t="s">
        <v>258</v>
      </c>
      <c r="Q36" s="177" t="s">
        <v>253</v>
      </c>
      <c r="R36" s="177"/>
      <c r="S36" s="177"/>
      <c r="T36" s="178"/>
      <c r="U36" s="178"/>
      <c r="V36" s="178"/>
      <c r="W36" s="178"/>
      <c r="X36" s="179"/>
      <c r="Y36" s="179"/>
      <c r="Z36" s="179"/>
      <c r="AA36" s="179"/>
      <c r="AB36" s="180"/>
      <c r="AC36" s="180"/>
      <c r="AD36" s="180"/>
      <c r="AE36" s="180"/>
      <c r="AF36" s="181"/>
      <c r="AG36" s="181"/>
      <c r="AH36" s="181"/>
      <c r="AI36" s="181"/>
      <c r="AJ36" s="182"/>
      <c r="AK36" s="182"/>
      <c r="AL36" s="182"/>
      <c r="AM36" s="183"/>
      <c r="AO36" s="480" t="s">
        <v>72</v>
      </c>
      <c r="AP36" s="184" t="s">
        <v>189</v>
      </c>
      <c r="AQ36" s="335" t="str">
        <f>IFERROR(INDEX(Tableau_affectation_S2,AQ33,AQ34),"")</f>
        <v>Technologie de fonderie</v>
      </c>
      <c r="AR36" s="335" t="str">
        <f>IFERROR(INDEX(Tableau_affectation_S2,AR33,AR34),"")</f>
        <v>Réduction directe du minerai</v>
      </c>
      <c r="AS36" s="335" t="str">
        <f>IFERROR(INDEX(Tableau_affectation_S2,AS33,AS34),"")</f>
        <v/>
      </c>
      <c r="AT36" s="335" t="str">
        <f>IFERROR(INDEX(Tableau_affectation_S2,AT33,AT34),"")</f>
        <v/>
      </c>
    </row>
    <row r="37" spans="1:46" ht="20.100000000000001" hidden="1" customHeight="1">
      <c r="A37" s="619"/>
      <c r="B37" s="197"/>
      <c r="C37" s="197">
        <v>33</v>
      </c>
      <c r="D37" s="384" t="str">
        <f>$B$40&amp;D38</f>
        <v>36A0</v>
      </c>
      <c r="E37" s="384" t="str">
        <f>$B$40&amp;E38</f>
        <v>36A0</v>
      </c>
      <c r="F37" s="384" t="str">
        <f t="shared" ref="F37:AM37" si="43">$B$40&amp;F38</f>
        <v>36A0</v>
      </c>
      <c r="G37" s="384" t="str">
        <f t="shared" si="43"/>
        <v>36A0</v>
      </c>
      <c r="H37" s="385" t="str">
        <f t="shared" si="43"/>
        <v>36A0</v>
      </c>
      <c r="I37" s="385" t="str">
        <f t="shared" si="43"/>
        <v>36A0</v>
      </c>
      <c r="J37" s="385" t="str">
        <f t="shared" si="43"/>
        <v>36A0</v>
      </c>
      <c r="K37" s="385" t="str">
        <f t="shared" si="43"/>
        <v>36A0</v>
      </c>
      <c r="L37" s="386" t="str">
        <f t="shared" si="43"/>
        <v>36A1</v>
      </c>
      <c r="M37" s="386" t="str">
        <f t="shared" si="43"/>
        <v>36A2</v>
      </c>
      <c r="N37" s="386" t="str">
        <f t="shared" si="43"/>
        <v>36A0</v>
      </c>
      <c r="O37" s="386" t="str">
        <f t="shared" si="43"/>
        <v>36A0</v>
      </c>
      <c r="P37" s="387" t="str">
        <f t="shared" si="43"/>
        <v>36A0</v>
      </c>
      <c r="Q37" s="387" t="str">
        <f t="shared" si="43"/>
        <v>36A0</v>
      </c>
      <c r="R37" s="387" t="str">
        <f t="shared" si="43"/>
        <v>36A0</v>
      </c>
      <c r="S37" s="387" t="str">
        <f t="shared" si="43"/>
        <v>36A0</v>
      </c>
      <c r="T37" s="388" t="str">
        <f t="shared" si="43"/>
        <v>36A0</v>
      </c>
      <c r="U37" s="388" t="str">
        <f t="shared" si="43"/>
        <v>36A0</v>
      </c>
      <c r="V37" s="388" t="str">
        <f t="shared" si="43"/>
        <v>36A0</v>
      </c>
      <c r="W37" s="388" t="str">
        <f t="shared" si="43"/>
        <v>36A0</v>
      </c>
      <c r="X37" s="389" t="str">
        <f t="shared" si="43"/>
        <v>36A0</v>
      </c>
      <c r="Y37" s="389" t="str">
        <f t="shared" si="43"/>
        <v>36A0</v>
      </c>
      <c r="Z37" s="389" t="str">
        <f t="shared" si="43"/>
        <v>36A0</v>
      </c>
      <c r="AA37" s="389" t="str">
        <f t="shared" si="43"/>
        <v>36A0</v>
      </c>
      <c r="AB37" s="390" t="str">
        <f t="shared" si="43"/>
        <v>36A0</v>
      </c>
      <c r="AC37" s="390" t="str">
        <f t="shared" si="43"/>
        <v>36A0</v>
      </c>
      <c r="AD37" s="390" t="str">
        <f t="shared" si="43"/>
        <v>36A0</v>
      </c>
      <c r="AE37" s="390" t="str">
        <f t="shared" si="43"/>
        <v>36A0</v>
      </c>
      <c r="AF37" s="391" t="str">
        <f t="shared" si="43"/>
        <v>36A0</v>
      </c>
      <c r="AG37" s="391" t="str">
        <f t="shared" si="43"/>
        <v>36A0</v>
      </c>
      <c r="AH37" s="391" t="str">
        <f t="shared" si="43"/>
        <v>36A0</v>
      </c>
      <c r="AI37" s="391" t="str">
        <f t="shared" si="43"/>
        <v>36A0</v>
      </c>
      <c r="AJ37" s="392" t="str">
        <f t="shared" si="43"/>
        <v>36A0</v>
      </c>
      <c r="AK37" s="392" t="str">
        <f t="shared" si="43"/>
        <v>36A0</v>
      </c>
      <c r="AL37" s="392" t="str">
        <f t="shared" si="43"/>
        <v>36A0</v>
      </c>
      <c r="AM37" s="392" t="str">
        <f t="shared" si="43"/>
        <v>36A0</v>
      </c>
      <c r="AO37" s="481"/>
      <c r="AP37" s="161"/>
      <c r="AQ37" s="345">
        <f t="shared" ref="AQ37:AT37" si="44">AQ33+4</f>
        <v>36</v>
      </c>
      <c r="AR37" s="345">
        <f t="shared" si="44"/>
        <v>36</v>
      </c>
      <c r="AS37" s="345">
        <f t="shared" si="44"/>
        <v>36</v>
      </c>
      <c r="AT37" s="345">
        <f t="shared" si="44"/>
        <v>36</v>
      </c>
    </row>
    <row r="38" spans="1:46" ht="20.100000000000001" hidden="1" customHeight="1">
      <c r="A38" s="620"/>
      <c r="B38" s="198"/>
      <c r="C38" s="198">
        <v>34</v>
      </c>
      <c r="D38" s="394">
        <f>D39</f>
        <v>0</v>
      </c>
      <c r="E38" s="394">
        <f>IF(E39=1,SUM($D$39:E39),0)</f>
        <v>0</v>
      </c>
      <c r="F38" s="394">
        <f>IF(F39=1,SUM($D$39:F39),0)</f>
        <v>0</v>
      </c>
      <c r="G38" s="394">
        <f>IF(G39=1,SUM($D$39:G39),0)</f>
        <v>0</v>
      </c>
      <c r="H38" s="395">
        <f>IF(H39=1,SUM($D$39:H39),0)</f>
        <v>0</v>
      </c>
      <c r="I38" s="395">
        <f>IF(I39=1,SUM($D$39:I39),0)</f>
        <v>0</v>
      </c>
      <c r="J38" s="395">
        <f>IF(J39=1,SUM($D$39:J39),0)</f>
        <v>0</v>
      </c>
      <c r="K38" s="395">
        <f>IF(K39=1,SUM($D$39:K39),0)</f>
        <v>0</v>
      </c>
      <c r="L38" s="396">
        <f>IF(L39=1,SUM($D$39:L39),0)</f>
        <v>1</v>
      </c>
      <c r="M38" s="396">
        <f>IF(M39=1,SUM($D$39:M39),0)</f>
        <v>2</v>
      </c>
      <c r="N38" s="396">
        <f>IF(N39=1,SUM($D$39:N39),0)</f>
        <v>0</v>
      </c>
      <c r="O38" s="396">
        <f>IF(O39=1,SUM($D$39:O39),0)</f>
        <v>0</v>
      </c>
      <c r="P38" s="397">
        <f>IF(P39=1,SUM($D$39:P39),0)</f>
        <v>0</v>
      </c>
      <c r="Q38" s="397">
        <f>IF(Q39=1,SUM($D$39:Q39),0)</f>
        <v>0</v>
      </c>
      <c r="R38" s="397">
        <f>IF(R39=1,SUM($D$39:R39),0)</f>
        <v>0</v>
      </c>
      <c r="S38" s="397">
        <f>IF(S39=1,SUM($D$39:S39),0)</f>
        <v>0</v>
      </c>
      <c r="T38" s="398">
        <f>IF(T39=1,SUM($D$39:T39),0)</f>
        <v>0</v>
      </c>
      <c r="U38" s="398">
        <f>IF(U39=1,SUM($D$39:U39),0)</f>
        <v>0</v>
      </c>
      <c r="V38" s="398">
        <f>IF(V39=1,SUM($D$39:V39),0)</f>
        <v>0</v>
      </c>
      <c r="W38" s="398">
        <f>IF(W39=1,SUM($D$39:W39),0)</f>
        <v>0</v>
      </c>
      <c r="X38" s="399">
        <f>IF(X39=1,SUM($D$39:X39),0)</f>
        <v>0</v>
      </c>
      <c r="Y38" s="399">
        <f>IF(Y39=1,SUM($D$39:Y39),0)</f>
        <v>0</v>
      </c>
      <c r="Z38" s="399">
        <f>IF(Z39=1,SUM($D$39:Z39),0)</f>
        <v>0</v>
      </c>
      <c r="AA38" s="399">
        <f>IF(AA39=1,SUM($D$39:AA39),0)</f>
        <v>0</v>
      </c>
      <c r="AB38" s="400">
        <f>IF(AB39=1,SUM($D$39:AB39),0)</f>
        <v>0</v>
      </c>
      <c r="AC38" s="400">
        <f>IF(AC39=1,SUM($D$39:AC39),0)</f>
        <v>0</v>
      </c>
      <c r="AD38" s="400">
        <f>IF(AD39=1,SUM($D$39:AD39),0)</f>
        <v>0</v>
      </c>
      <c r="AE38" s="400">
        <f>IF(AE39=1,SUM($D$39:AE39),0)</f>
        <v>0</v>
      </c>
      <c r="AF38" s="401">
        <f>IF(AF39=1,SUM($D$39:AF39),0)</f>
        <v>0</v>
      </c>
      <c r="AG38" s="401">
        <f>IF(AG39=1,SUM($D$39:AG39),0)</f>
        <v>0</v>
      </c>
      <c r="AH38" s="401">
        <f>IF(AH39=1,SUM($D$39:AH39),0)</f>
        <v>0</v>
      </c>
      <c r="AI38" s="401">
        <f>IF(AI39=1,SUM($D$39:AI39),0)</f>
        <v>0</v>
      </c>
      <c r="AJ38" s="402">
        <f>IF(AJ39=1,SUM($D$39:AJ39),0)</f>
        <v>0</v>
      </c>
      <c r="AK38" s="402">
        <f>IF(AK39=1,SUM($D$39:AK39),0)</f>
        <v>0</v>
      </c>
      <c r="AL38" s="402">
        <f>IF(AL39=1,SUM($D$39:AL39),0)</f>
        <v>0</v>
      </c>
      <c r="AM38" s="402">
        <f>IF(AM39=1,SUM($D$39:AM39),0)</f>
        <v>0</v>
      </c>
      <c r="AO38" s="482"/>
      <c r="AP38" s="172"/>
      <c r="AQ38" s="333">
        <f t="array" ref="AQ38">IF(MIN(IF(Affectation_S2!$B$5:$AN$216=B40&amp;"1",COLUMN(Affectation_S2!$B$5:$AN$216)))&lt;&gt;0,MIN(IF(Affectation_S2!$B$5:$AN$216=B40&amp;"1",COLUMN(Affectation_S2!$B$5:$AN$216))),"")</f>
        <v>12</v>
      </c>
      <c r="AR38" s="333">
        <f t="array" ref="AR38">IF(MIN(IF(Affectation_S2!$B$5:$AN$216=B40&amp;"2",COLUMN(Affectation_S2!$B$5:$AN$216)))&lt;&gt;0,MIN(IF(Affectation_S2!$B$5:$AN$216=B40&amp;"2",COLUMN(Affectation_S2!$B$5:$AN$216))),"")</f>
        <v>13</v>
      </c>
      <c r="AS38" s="333" t="str">
        <f t="array" ref="AS38">IF(MIN(IF(Affectation_S2!$B$5:$AN$216=B40&amp;"3",COLUMN(Affectation_S2!$B$5:$AN$216)))&lt;&gt;0,MIN(IF(Affectation_S2!$B$5:$AN$216=B40&amp;"3",COLUMN(Affectation_S2!$B$5:$AN$216))),"")</f>
        <v/>
      </c>
      <c r="AT38" s="333" t="str">
        <f t="array" ref="AT38">IF(MIN(IF(Affectation_S2!$B$5:$AN$216=B40&amp;"4",COLUMN(Affectation_S2!$B$5:$AN$216)))&lt;&gt;0,MIN(IF(Affectation_S2!$B$5:$AN$216=B40&amp;"4",COLUMN(Affectation_S2!$B$5:$AN$216))),"")</f>
        <v/>
      </c>
    </row>
    <row r="39" spans="1:46" ht="20.100000000000001" hidden="1" customHeight="1">
      <c r="A39" s="620"/>
      <c r="B39" s="198"/>
      <c r="C39" s="198">
        <v>35</v>
      </c>
      <c r="D39" s="394">
        <f>IF(D40&lt;&gt;"",1,0)</f>
        <v>0</v>
      </c>
      <c r="E39" s="394">
        <f>IF(E40&lt;&gt;"",1,0)</f>
        <v>0</v>
      </c>
      <c r="F39" s="394">
        <f t="shared" ref="F39:AM39" si="45">IF(F40&lt;&gt;"",1,0)</f>
        <v>0</v>
      </c>
      <c r="G39" s="394">
        <f t="shared" si="45"/>
        <v>0</v>
      </c>
      <c r="H39" s="395">
        <f t="shared" si="45"/>
        <v>0</v>
      </c>
      <c r="I39" s="395">
        <f t="shared" si="45"/>
        <v>0</v>
      </c>
      <c r="J39" s="395">
        <f t="shared" si="45"/>
        <v>0</v>
      </c>
      <c r="K39" s="395">
        <f t="shared" si="45"/>
        <v>0</v>
      </c>
      <c r="L39" s="396">
        <f t="shared" si="45"/>
        <v>1</v>
      </c>
      <c r="M39" s="396">
        <f t="shared" si="45"/>
        <v>1</v>
      </c>
      <c r="N39" s="396">
        <f t="shared" si="45"/>
        <v>0</v>
      </c>
      <c r="O39" s="396">
        <f t="shared" si="45"/>
        <v>0</v>
      </c>
      <c r="P39" s="397">
        <f t="shared" si="45"/>
        <v>0</v>
      </c>
      <c r="Q39" s="397">
        <f t="shared" si="45"/>
        <v>0</v>
      </c>
      <c r="R39" s="397">
        <f t="shared" si="45"/>
        <v>0</v>
      </c>
      <c r="S39" s="397">
        <f t="shared" si="45"/>
        <v>0</v>
      </c>
      <c r="T39" s="398">
        <f t="shared" si="45"/>
        <v>0</v>
      </c>
      <c r="U39" s="398">
        <f t="shared" si="45"/>
        <v>0</v>
      </c>
      <c r="V39" s="398">
        <f t="shared" si="45"/>
        <v>0</v>
      </c>
      <c r="W39" s="398">
        <f t="shared" si="45"/>
        <v>0</v>
      </c>
      <c r="X39" s="399">
        <f t="shared" si="45"/>
        <v>0</v>
      </c>
      <c r="Y39" s="399">
        <f t="shared" si="45"/>
        <v>0</v>
      </c>
      <c r="Z39" s="399">
        <f t="shared" si="45"/>
        <v>0</v>
      </c>
      <c r="AA39" s="399">
        <f t="shared" si="45"/>
        <v>0</v>
      </c>
      <c r="AB39" s="400">
        <f t="shared" si="45"/>
        <v>0</v>
      </c>
      <c r="AC39" s="400">
        <f t="shared" si="45"/>
        <v>0</v>
      </c>
      <c r="AD39" s="400">
        <f t="shared" si="45"/>
        <v>0</v>
      </c>
      <c r="AE39" s="400">
        <f t="shared" si="45"/>
        <v>0</v>
      </c>
      <c r="AF39" s="401">
        <f t="shared" si="45"/>
        <v>0</v>
      </c>
      <c r="AG39" s="401">
        <f t="shared" si="45"/>
        <v>0</v>
      </c>
      <c r="AH39" s="401">
        <f t="shared" si="45"/>
        <v>0</v>
      </c>
      <c r="AI39" s="401">
        <f t="shared" si="45"/>
        <v>0</v>
      </c>
      <c r="AJ39" s="402">
        <f t="shared" si="45"/>
        <v>0</v>
      </c>
      <c r="AK39" s="402">
        <f t="shared" si="45"/>
        <v>0</v>
      </c>
      <c r="AL39" s="402">
        <f t="shared" si="45"/>
        <v>0</v>
      </c>
      <c r="AM39" s="402">
        <f t="shared" si="45"/>
        <v>0</v>
      </c>
      <c r="AO39" s="482"/>
      <c r="AP39" s="172"/>
      <c r="AQ39" s="153"/>
      <c r="AR39" s="153"/>
      <c r="AS39" s="153"/>
      <c r="AT39" s="193"/>
    </row>
    <row r="40" spans="1:46" ht="20.100000000000001" customHeight="1" thickBot="1">
      <c r="A40" s="621" t="s">
        <v>34</v>
      </c>
      <c r="B40" s="412" t="str">
        <f t="shared" ref="B40" si="46">C40&amp;"A"</f>
        <v>36A</v>
      </c>
      <c r="C40" s="199">
        <v>36</v>
      </c>
      <c r="D40" s="174"/>
      <c r="E40" s="174"/>
      <c r="F40" s="174"/>
      <c r="G40" s="174"/>
      <c r="H40" s="175"/>
      <c r="I40" s="175"/>
      <c r="J40" s="175"/>
      <c r="K40" s="175"/>
      <c r="L40" s="176" t="s">
        <v>239</v>
      </c>
      <c r="M40" s="176" t="s">
        <v>241</v>
      </c>
      <c r="N40" s="176"/>
      <c r="O40" s="176"/>
      <c r="P40" s="177"/>
      <c r="Q40" s="177"/>
      <c r="R40" s="177"/>
      <c r="S40" s="177"/>
      <c r="T40" s="178"/>
      <c r="U40" s="178"/>
      <c r="V40" s="178"/>
      <c r="W40" s="178"/>
      <c r="X40" s="179"/>
      <c r="Y40" s="179"/>
      <c r="Z40" s="179"/>
      <c r="AA40" s="179"/>
      <c r="AB40" s="180"/>
      <c r="AC40" s="180"/>
      <c r="AD40" s="180"/>
      <c r="AE40" s="180"/>
      <c r="AF40" s="181"/>
      <c r="AG40" s="181"/>
      <c r="AH40" s="181"/>
      <c r="AI40" s="181"/>
      <c r="AJ40" s="182"/>
      <c r="AK40" s="182"/>
      <c r="AL40" s="182"/>
      <c r="AM40" s="183"/>
      <c r="AO40" s="483" t="s">
        <v>34</v>
      </c>
      <c r="AP40" s="184" t="s">
        <v>189</v>
      </c>
      <c r="AQ40" s="335" t="str">
        <f>IFERROR(INDEX(Tableau_affectation_S2,AQ37,AQ38),"")</f>
        <v>Machines Frigo. et pompes à chaleur</v>
      </c>
      <c r="AR40" s="335" t="str">
        <f>IFERROR(INDEX(Tableau_affectation_S2,AR37,AR38),"")</f>
        <v>TP Machines Frigo. &amp; pompes à chal</v>
      </c>
      <c r="AS40" s="335" t="str">
        <f>IFERROR(INDEX(Tableau_affectation_S2,AS37,AS38),"")</f>
        <v/>
      </c>
      <c r="AT40" s="335" t="str">
        <f>IFERROR(INDEX(Tableau_affectation_S2,AT37,AT38),"")</f>
        <v/>
      </c>
    </row>
    <row r="41" spans="1:46" ht="20.100000000000001" hidden="1" customHeight="1">
      <c r="A41" s="622"/>
      <c r="B41" s="200"/>
      <c r="C41" s="200">
        <v>37</v>
      </c>
      <c r="D41" s="384" t="str">
        <f>$B$44&amp;D42</f>
        <v>40A1</v>
      </c>
      <c r="E41" s="384" t="str">
        <f>$B$44&amp;E42</f>
        <v>40A2</v>
      </c>
      <c r="F41" s="384" t="str">
        <f t="shared" ref="F41:AM41" si="47">$B$44&amp;F42</f>
        <v>40A0</v>
      </c>
      <c r="G41" s="384" t="str">
        <f t="shared" si="47"/>
        <v>40A0</v>
      </c>
      <c r="H41" s="385" t="str">
        <f t="shared" si="47"/>
        <v>40A0</v>
      </c>
      <c r="I41" s="385" t="str">
        <f t="shared" si="47"/>
        <v>40A0</v>
      </c>
      <c r="J41" s="385" t="str">
        <f t="shared" si="47"/>
        <v>40A0</v>
      </c>
      <c r="K41" s="385" t="str">
        <f t="shared" si="47"/>
        <v>40A0</v>
      </c>
      <c r="L41" s="386" t="str">
        <f t="shared" si="47"/>
        <v>40A0</v>
      </c>
      <c r="M41" s="386" t="str">
        <f t="shared" si="47"/>
        <v>40A0</v>
      </c>
      <c r="N41" s="386" t="str">
        <f t="shared" si="47"/>
        <v>40A0</v>
      </c>
      <c r="O41" s="386" t="str">
        <f t="shared" si="47"/>
        <v>40A0</v>
      </c>
      <c r="P41" s="387" t="str">
        <f t="shared" si="47"/>
        <v>40A0</v>
      </c>
      <c r="Q41" s="387" t="str">
        <f t="shared" si="47"/>
        <v>40A0</v>
      </c>
      <c r="R41" s="387" t="str">
        <f t="shared" si="47"/>
        <v>40A0</v>
      </c>
      <c r="S41" s="387" t="str">
        <f t="shared" si="47"/>
        <v>40A0</v>
      </c>
      <c r="T41" s="388" t="str">
        <f t="shared" si="47"/>
        <v>40A0</v>
      </c>
      <c r="U41" s="388" t="str">
        <f t="shared" si="47"/>
        <v>40A0</v>
      </c>
      <c r="V41" s="388" t="str">
        <f t="shared" si="47"/>
        <v>40A0</v>
      </c>
      <c r="W41" s="388" t="str">
        <f t="shared" si="47"/>
        <v>40A0</v>
      </c>
      <c r="X41" s="389" t="str">
        <f t="shared" si="47"/>
        <v>40A0</v>
      </c>
      <c r="Y41" s="389" t="str">
        <f t="shared" si="47"/>
        <v>40A0</v>
      </c>
      <c r="Z41" s="389" t="str">
        <f t="shared" si="47"/>
        <v>40A0</v>
      </c>
      <c r="AA41" s="389" t="str">
        <f t="shared" si="47"/>
        <v>40A0</v>
      </c>
      <c r="AB41" s="390" t="str">
        <f t="shared" si="47"/>
        <v>40A0</v>
      </c>
      <c r="AC41" s="390" t="str">
        <f t="shared" si="47"/>
        <v>40A0</v>
      </c>
      <c r="AD41" s="390" t="str">
        <f t="shared" si="47"/>
        <v>40A0</v>
      </c>
      <c r="AE41" s="390" t="str">
        <f t="shared" si="47"/>
        <v>40A0</v>
      </c>
      <c r="AF41" s="391" t="str">
        <f t="shared" si="47"/>
        <v>40A0</v>
      </c>
      <c r="AG41" s="391" t="str">
        <f t="shared" si="47"/>
        <v>40A0</v>
      </c>
      <c r="AH41" s="391" t="str">
        <f t="shared" si="47"/>
        <v>40A0</v>
      </c>
      <c r="AI41" s="391" t="str">
        <f t="shared" si="47"/>
        <v>40A0</v>
      </c>
      <c r="AJ41" s="392" t="str">
        <f t="shared" si="47"/>
        <v>40A0</v>
      </c>
      <c r="AK41" s="392" t="str">
        <f t="shared" si="47"/>
        <v>40A0</v>
      </c>
      <c r="AL41" s="392" t="str">
        <f t="shared" si="47"/>
        <v>40A0</v>
      </c>
      <c r="AM41" s="392" t="str">
        <f t="shared" si="47"/>
        <v>40A0</v>
      </c>
      <c r="AO41" s="484"/>
      <c r="AP41" s="161"/>
      <c r="AQ41" s="345">
        <f t="shared" ref="AQ41:AT41" si="48">AQ37+4</f>
        <v>40</v>
      </c>
      <c r="AR41" s="345">
        <f t="shared" si="48"/>
        <v>40</v>
      </c>
      <c r="AS41" s="345">
        <f t="shared" si="48"/>
        <v>40</v>
      </c>
      <c r="AT41" s="345">
        <f t="shared" si="48"/>
        <v>40</v>
      </c>
    </row>
    <row r="42" spans="1:46" ht="20.100000000000001" hidden="1" customHeight="1">
      <c r="A42" s="623"/>
      <c r="B42" s="201"/>
      <c r="C42" s="201">
        <v>38</v>
      </c>
      <c r="D42" s="394">
        <f>D43</f>
        <v>1</v>
      </c>
      <c r="E42" s="394">
        <f>IF(E43=1,SUM($D$43:E43),0)</f>
        <v>2</v>
      </c>
      <c r="F42" s="394">
        <f>IF(F43=1,SUM($D$43:F43),0)</f>
        <v>0</v>
      </c>
      <c r="G42" s="394">
        <f>IF(G43=1,SUM($D$43:G43),0)</f>
        <v>0</v>
      </c>
      <c r="H42" s="395">
        <f>IF(H43=1,SUM($D$43:H43),0)</f>
        <v>0</v>
      </c>
      <c r="I42" s="395">
        <f>IF(I43=1,SUM($D$43:I43),0)</f>
        <v>0</v>
      </c>
      <c r="J42" s="395">
        <f>IF(J43=1,SUM($D$43:J43),0)</f>
        <v>0</v>
      </c>
      <c r="K42" s="395">
        <f>IF(K43=1,SUM($D$43:K43),0)</f>
        <v>0</v>
      </c>
      <c r="L42" s="396">
        <f>IF(L43=1,SUM($D$43:L43),0)</f>
        <v>0</v>
      </c>
      <c r="M42" s="396">
        <f>IF(M43=1,SUM($D$43:M43),0)</f>
        <v>0</v>
      </c>
      <c r="N42" s="396">
        <f>IF(N43=1,SUM($D$43:N43),0)</f>
        <v>0</v>
      </c>
      <c r="O42" s="396">
        <f>IF(O43=1,SUM($D$43:O43),0)</f>
        <v>0</v>
      </c>
      <c r="P42" s="397">
        <f>IF(P43=1,SUM($D$43:P43),0)</f>
        <v>0</v>
      </c>
      <c r="Q42" s="397">
        <f>IF(Q43=1,SUM($D$43:Q43),0)</f>
        <v>0</v>
      </c>
      <c r="R42" s="397">
        <f>IF(R43=1,SUM($D$43:R43),0)</f>
        <v>0</v>
      </c>
      <c r="S42" s="397">
        <f>IF(S43=1,SUM($D$43:S43),0)</f>
        <v>0</v>
      </c>
      <c r="T42" s="398">
        <f>IF(T43=1,SUM($D$43:T43),0)</f>
        <v>0</v>
      </c>
      <c r="U42" s="398">
        <f>IF(U43=1,SUM($D$43:U43),0)</f>
        <v>0</v>
      </c>
      <c r="V42" s="398">
        <f>IF(V43=1,SUM($D$43:V43),0)</f>
        <v>0</v>
      </c>
      <c r="W42" s="398">
        <f>IF(W43=1,SUM($D$43:W43),0)</f>
        <v>0</v>
      </c>
      <c r="X42" s="399">
        <f>IF(X43=1,SUM($D$43:X43),0)</f>
        <v>0</v>
      </c>
      <c r="Y42" s="399">
        <f>IF(Y43=1,SUM($D$43:Y43),0)</f>
        <v>0</v>
      </c>
      <c r="Z42" s="399">
        <f>IF(Z43=1,SUM($D$43:Z43),0)</f>
        <v>0</v>
      </c>
      <c r="AA42" s="399">
        <f>IF(AA43=1,SUM($D$43:AA43),0)</f>
        <v>0</v>
      </c>
      <c r="AB42" s="400">
        <f>IF(AB43=1,SUM($D$43:AB43),0)</f>
        <v>0</v>
      </c>
      <c r="AC42" s="400">
        <f>IF(AC43=1,SUM($D$43:AC43),0)</f>
        <v>0</v>
      </c>
      <c r="AD42" s="400">
        <f>IF(AD43=1,SUM($D$43:AD43),0)</f>
        <v>0</v>
      </c>
      <c r="AE42" s="400">
        <f>IF(AE43=1,SUM($D$43:AE43),0)</f>
        <v>0</v>
      </c>
      <c r="AF42" s="401">
        <f>IF(AF43=1,SUM($D$43:AF43),0)</f>
        <v>0</v>
      </c>
      <c r="AG42" s="401">
        <f>IF(AG43=1,SUM($D$43:AG43),0)</f>
        <v>0</v>
      </c>
      <c r="AH42" s="401">
        <f>IF(AH43=1,SUM($D$43:AH43),0)</f>
        <v>0</v>
      </c>
      <c r="AI42" s="401">
        <f>IF(AI43=1,SUM($D$43:AI43),0)</f>
        <v>0</v>
      </c>
      <c r="AJ42" s="402">
        <f>IF(AJ43=1,SUM($D$43:AJ43),0)</f>
        <v>0</v>
      </c>
      <c r="AK42" s="402">
        <f>IF(AK43=1,SUM($D$43:AK43),0)</f>
        <v>0</v>
      </c>
      <c r="AL42" s="402">
        <f>IF(AL43=1,SUM($D$43:AL43),0)</f>
        <v>0</v>
      </c>
      <c r="AM42" s="402">
        <f>IF(AM43=1,SUM($D$43:AM43),0)</f>
        <v>0</v>
      </c>
      <c r="AO42" s="485"/>
      <c r="AP42" s="172"/>
      <c r="AQ42" s="333">
        <f t="array" ref="AQ42">IF(MIN(IF(Affectation_S2!$B$5:$AN$216=B44&amp;"1",COLUMN(Affectation_S2!$B$5:$AN$216)))&lt;&gt;0,MIN(IF(Affectation_S2!$B$5:$AN$216=B44&amp;"1",COLUMN(Affectation_S2!$B$5:$AN$216))),"")</f>
        <v>4</v>
      </c>
      <c r="AR42" s="333">
        <f t="array" ref="AR42">IF(MIN(IF(Affectation_S2!$B$5:$AN$216=B44&amp;"2",COLUMN(Affectation_S2!$B$5:$AN$216)))&lt;&gt;0,MIN(IF(Affectation_S2!$B$5:$AN$216=B44&amp;"2",COLUMN(Affectation_S2!$B$5:$AN$216))),"")</f>
        <v>5</v>
      </c>
      <c r="AS42" s="333" t="str">
        <f t="array" ref="AS42">IF(MIN(IF(Affectation_S2!$B$5:$AN$216=B44&amp;"3",COLUMN(Affectation_S2!$B$5:$AN$216)))&lt;&gt;0,MIN(IF(Affectation_S2!$B$5:$AN$216=B44&amp;"3",COLUMN(Affectation_S2!$B$5:$AN$216))),"")</f>
        <v/>
      </c>
      <c r="AT42" s="333" t="str">
        <f t="array" ref="AT42">IF(MIN(IF(Affectation_S2!$B$5:$AN$216=B44&amp;"4",COLUMN(Affectation_S2!$B$5:$AN$216)))&lt;&gt;0,MIN(IF(Affectation_S2!$B$5:$AN$216=B44&amp;"4",COLUMN(Affectation_S2!$B$5:$AN$216))),"")</f>
        <v/>
      </c>
    </row>
    <row r="43" spans="1:46" ht="20.100000000000001" hidden="1" customHeight="1">
      <c r="A43" s="623"/>
      <c r="B43" s="201"/>
      <c r="C43" s="201">
        <v>39</v>
      </c>
      <c r="D43" s="394">
        <f>IF(D44&lt;&gt;"",1,0)</f>
        <v>1</v>
      </c>
      <c r="E43" s="394">
        <f>IF(E44&lt;&gt;"",1,0)</f>
        <v>1</v>
      </c>
      <c r="F43" s="394">
        <f t="shared" ref="F43:AM43" si="49">IF(F44&lt;&gt;"",1,0)</f>
        <v>0</v>
      </c>
      <c r="G43" s="394">
        <f t="shared" si="49"/>
        <v>0</v>
      </c>
      <c r="H43" s="395">
        <f t="shared" si="49"/>
        <v>0</v>
      </c>
      <c r="I43" s="395">
        <f t="shared" si="49"/>
        <v>0</v>
      </c>
      <c r="J43" s="395">
        <f t="shared" si="49"/>
        <v>0</v>
      </c>
      <c r="K43" s="395">
        <f t="shared" si="49"/>
        <v>0</v>
      </c>
      <c r="L43" s="396">
        <f t="shared" si="49"/>
        <v>0</v>
      </c>
      <c r="M43" s="396">
        <f t="shared" si="49"/>
        <v>0</v>
      </c>
      <c r="N43" s="396">
        <f t="shared" si="49"/>
        <v>0</v>
      </c>
      <c r="O43" s="396">
        <f t="shared" si="49"/>
        <v>0</v>
      </c>
      <c r="P43" s="397">
        <f t="shared" si="49"/>
        <v>0</v>
      </c>
      <c r="Q43" s="397">
        <f t="shared" si="49"/>
        <v>0</v>
      </c>
      <c r="R43" s="397">
        <f t="shared" si="49"/>
        <v>0</v>
      </c>
      <c r="S43" s="397">
        <f t="shared" si="49"/>
        <v>0</v>
      </c>
      <c r="T43" s="398">
        <f t="shared" si="49"/>
        <v>0</v>
      </c>
      <c r="U43" s="398">
        <f t="shared" si="49"/>
        <v>0</v>
      </c>
      <c r="V43" s="398">
        <f t="shared" si="49"/>
        <v>0</v>
      </c>
      <c r="W43" s="398">
        <f t="shared" si="49"/>
        <v>0</v>
      </c>
      <c r="X43" s="399">
        <f t="shared" si="49"/>
        <v>0</v>
      </c>
      <c r="Y43" s="399">
        <f t="shared" si="49"/>
        <v>0</v>
      </c>
      <c r="Z43" s="399">
        <f t="shared" si="49"/>
        <v>0</v>
      </c>
      <c r="AA43" s="399">
        <f t="shared" si="49"/>
        <v>0</v>
      </c>
      <c r="AB43" s="400">
        <f t="shared" si="49"/>
        <v>0</v>
      </c>
      <c r="AC43" s="400">
        <f t="shared" si="49"/>
        <v>0</v>
      </c>
      <c r="AD43" s="400">
        <f t="shared" si="49"/>
        <v>0</v>
      </c>
      <c r="AE43" s="400">
        <f t="shared" si="49"/>
        <v>0</v>
      </c>
      <c r="AF43" s="401">
        <f t="shared" si="49"/>
        <v>0</v>
      </c>
      <c r="AG43" s="401">
        <f t="shared" si="49"/>
        <v>0</v>
      </c>
      <c r="AH43" s="401">
        <f t="shared" si="49"/>
        <v>0</v>
      </c>
      <c r="AI43" s="401">
        <f t="shared" si="49"/>
        <v>0</v>
      </c>
      <c r="AJ43" s="402">
        <f t="shared" si="49"/>
        <v>0</v>
      </c>
      <c r="AK43" s="402">
        <f t="shared" si="49"/>
        <v>0</v>
      </c>
      <c r="AL43" s="402">
        <f t="shared" si="49"/>
        <v>0</v>
      </c>
      <c r="AM43" s="402">
        <f t="shared" si="49"/>
        <v>0</v>
      </c>
      <c r="AO43" s="485"/>
      <c r="AP43" s="172"/>
      <c r="AQ43" s="153"/>
      <c r="AR43" s="153"/>
      <c r="AS43" s="153"/>
      <c r="AT43" s="193"/>
    </row>
    <row r="44" spans="1:46" ht="20.100000000000001" customHeight="1" thickBot="1">
      <c r="A44" s="624" t="s">
        <v>88</v>
      </c>
      <c r="B44" s="413" t="str">
        <f t="shared" ref="B44" si="50">C44&amp;"A"</f>
        <v>40A</v>
      </c>
      <c r="C44" s="202">
        <v>40</v>
      </c>
      <c r="D44" s="174" t="s">
        <v>207</v>
      </c>
      <c r="E44" s="174" t="s">
        <v>204</v>
      </c>
      <c r="F44" s="174"/>
      <c r="G44" s="174"/>
      <c r="H44" s="175"/>
      <c r="I44" s="175"/>
      <c r="J44" s="175"/>
      <c r="K44" s="175"/>
      <c r="L44" s="176"/>
      <c r="M44" s="176"/>
      <c r="N44" s="176"/>
      <c r="O44" s="176"/>
      <c r="P44" s="177"/>
      <c r="Q44" s="177"/>
      <c r="R44" s="177"/>
      <c r="S44" s="177"/>
      <c r="T44" s="178"/>
      <c r="U44" s="178"/>
      <c r="V44" s="178"/>
      <c r="W44" s="178"/>
      <c r="X44" s="179"/>
      <c r="Y44" s="179"/>
      <c r="Z44" s="179"/>
      <c r="AA44" s="179"/>
      <c r="AB44" s="180"/>
      <c r="AC44" s="180"/>
      <c r="AD44" s="180"/>
      <c r="AE44" s="180"/>
      <c r="AF44" s="181"/>
      <c r="AG44" s="181"/>
      <c r="AH44" s="181"/>
      <c r="AI44" s="181"/>
      <c r="AJ44" s="182"/>
      <c r="AK44" s="182"/>
      <c r="AL44" s="182"/>
      <c r="AM44" s="183"/>
      <c r="AO44" s="486" t="s">
        <v>88</v>
      </c>
      <c r="AP44" s="184" t="s">
        <v>189</v>
      </c>
      <c r="AQ44" s="335" t="str">
        <f>IFERROR(INDEX(Tableau_affectation_S2,AQ41,AQ42),"")</f>
        <v>TP trait. Ther. et thermo-chim. Mét.</v>
      </c>
      <c r="AR44" s="335" t="str">
        <f>IFERROR(INDEX(Tableau_affectation_S2,AR41,AR42),"")</f>
        <v>Aciers et alliages spéciaux</v>
      </c>
      <c r="AS44" s="335" t="str">
        <f>IFERROR(INDEX(Tableau_affectation_S2,AS41,AS42),"")</f>
        <v/>
      </c>
      <c r="AT44" s="335" t="str">
        <f>IFERROR(INDEX(Tableau_affectation_S2,AT41,AT42),"")</f>
        <v/>
      </c>
    </row>
    <row r="45" spans="1:46" ht="20.100000000000001" hidden="1" customHeight="1">
      <c r="A45" s="625"/>
      <c r="B45" s="203"/>
      <c r="C45" s="203">
        <v>41</v>
      </c>
      <c r="D45" s="384" t="str">
        <f>$B$48&amp;D46</f>
        <v>44A0</v>
      </c>
      <c r="E45" s="384" t="str">
        <f>$B$48&amp;E46</f>
        <v>44A0</v>
      </c>
      <c r="F45" s="384" t="str">
        <f t="shared" ref="F45:AM45" si="51">$B$48&amp;F46</f>
        <v>44A0</v>
      </c>
      <c r="G45" s="384" t="str">
        <f t="shared" si="51"/>
        <v>44A0</v>
      </c>
      <c r="H45" s="385" t="str">
        <f t="shared" si="51"/>
        <v>44A1</v>
      </c>
      <c r="I45" s="385" t="str">
        <f t="shared" si="51"/>
        <v>44A0</v>
      </c>
      <c r="J45" s="385" t="str">
        <f t="shared" si="51"/>
        <v>44A0</v>
      </c>
      <c r="K45" s="385" t="str">
        <f t="shared" si="51"/>
        <v>44A0</v>
      </c>
      <c r="L45" s="386" t="str">
        <f t="shared" si="51"/>
        <v>44A2</v>
      </c>
      <c r="M45" s="386" t="str">
        <f t="shared" si="51"/>
        <v>44A3</v>
      </c>
      <c r="N45" s="386" t="str">
        <f t="shared" si="51"/>
        <v>44A0</v>
      </c>
      <c r="O45" s="386" t="str">
        <f t="shared" si="51"/>
        <v>44A0</v>
      </c>
      <c r="P45" s="387" t="str">
        <f t="shared" si="51"/>
        <v>44A0</v>
      </c>
      <c r="Q45" s="387" t="str">
        <f t="shared" si="51"/>
        <v>44A0</v>
      </c>
      <c r="R45" s="387" t="str">
        <f t="shared" si="51"/>
        <v>44A0</v>
      </c>
      <c r="S45" s="387" t="str">
        <f t="shared" si="51"/>
        <v>44A0</v>
      </c>
      <c r="T45" s="388" t="str">
        <f t="shared" si="51"/>
        <v>44A0</v>
      </c>
      <c r="U45" s="388" t="str">
        <f t="shared" si="51"/>
        <v>44A0</v>
      </c>
      <c r="V45" s="388" t="str">
        <f t="shared" si="51"/>
        <v>44A0</v>
      </c>
      <c r="W45" s="388" t="str">
        <f t="shared" si="51"/>
        <v>44A0</v>
      </c>
      <c r="X45" s="389" t="str">
        <f t="shared" si="51"/>
        <v>44A0</v>
      </c>
      <c r="Y45" s="389" t="str">
        <f t="shared" si="51"/>
        <v>44A0</v>
      </c>
      <c r="Z45" s="389" t="str">
        <f t="shared" si="51"/>
        <v>44A0</v>
      </c>
      <c r="AA45" s="389" t="str">
        <f t="shared" si="51"/>
        <v>44A0</v>
      </c>
      <c r="AB45" s="390" t="str">
        <f t="shared" si="51"/>
        <v>44A0</v>
      </c>
      <c r="AC45" s="390" t="str">
        <f t="shared" si="51"/>
        <v>44A0</v>
      </c>
      <c r="AD45" s="390" t="str">
        <f t="shared" si="51"/>
        <v>44A0</v>
      </c>
      <c r="AE45" s="390" t="str">
        <f t="shared" si="51"/>
        <v>44A0</v>
      </c>
      <c r="AF45" s="391" t="str">
        <f t="shared" si="51"/>
        <v>44A0</v>
      </c>
      <c r="AG45" s="391" t="str">
        <f t="shared" si="51"/>
        <v>44A0</v>
      </c>
      <c r="AH45" s="391" t="str">
        <f t="shared" si="51"/>
        <v>44A0</v>
      </c>
      <c r="AI45" s="391" t="str">
        <f t="shared" si="51"/>
        <v>44A0</v>
      </c>
      <c r="AJ45" s="392" t="str">
        <f t="shared" si="51"/>
        <v>44A0</v>
      </c>
      <c r="AK45" s="392" t="str">
        <f t="shared" si="51"/>
        <v>44A0</v>
      </c>
      <c r="AL45" s="392" t="str">
        <f t="shared" si="51"/>
        <v>44A0</v>
      </c>
      <c r="AM45" s="392" t="str">
        <f t="shared" si="51"/>
        <v>44A0</v>
      </c>
      <c r="AO45" s="487"/>
      <c r="AP45" s="161"/>
      <c r="AQ45" s="345">
        <f t="shared" ref="AQ45:AT45" si="52">AQ41+4</f>
        <v>44</v>
      </c>
      <c r="AR45" s="345">
        <f t="shared" si="52"/>
        <v>44</v>
      </c>
      <c r="AS45" s="345">
        <f t="shared" si="52"/>
        <v>44</v>
      </c>
      <c r="AT45" s="345">
        <f t="shared" si="52"/>
        <v>44</v>
      </c>
    </row>
    <row r="46" spans="1:46" ht="20.100000000000001" hidden="1" customHeight="1">
      <c r="A46" s="626"/>
      <c r="B46" s="204"/>
      <c r="C46" s="204">
        <v>42</v>
      </c>
      <c r="D46" s="394">
        <f>D47</f>
        <v>0</v>
      </c>
      <c r="E46" s="394">
        <f>IF(E47=1,SUM($D$47:E47),0)</f>
        <v>0</v>
      </c>
      <c r="F46" s="394">
        <f>IF(F47=1,SUM($D$47:F47),0)</f>
        <v>0</v>
      </c>
      <c r="G46" s="394">
        <f>IF(G47=1,SUM($D$47:G47),0)</f>
        <v>0</v>
      </c>
      <c r="H46" s="395">
        <f>IF(H47=1,SUM($D$47:H47),0)</f>
        <v>1</v>
      </c>
      <c r="I46" s="395">
        <f>IF(I47=1,SUM($D$47:I47),0)</f>
        <v>0</v>
      </c>
      <c r="J46" s="395">
        <f>IF(J47=1,SUM($D$47:J47),0)</f>
        <v>0</v>
      </c>
      <c r="K46" s="395">
        <f>IF(K47=1,SUM($D$47:K47),0)</f>
        <v>0</v>
      </c>
      <c r="L46" s="396">
        <f>IF(L47=1,SUM($D$47:L47),0)</f>
        <v>2</v>
      </c>
      <c r="M46" s="396">
        <f>IF(M47=1,SUM($D$47:M47),0)</f>
        <v>3</v>
      </c>
      <c r="N46" s="396">
        <f>IF(N47=1,SUM($D$47:N47),0)</f>
        <v>0</v>
      </c>
      <c r="O46" s="396">
        <f>IF(O47=1,SUM($D$47:O47),0)</f>
        <v>0</v>
      </c>
      <c r="P46" s="397">
        <f>IF(P47=1,SUM($D$47:P47),0)</f>
        <v>0</v>
      </c>
      <c r="Q46" s="397">
        <f>IF(Q47=1,SUM($D$47:Q47),0)</f>
        <v>0</v>
      </c>
      <c r="R46" s="397">
        <f>IF(R47=1,SUM($D$47:R47),0)</f>
        <v>0</v>
      </c>
      <c r="S46" s="397">
        <f>IF(S47=1,SUM($D$47:S47),0)</f>
        <v>0</v>
      </c>
      <c r="T46" s="398">
        <f>IF(T47=1,SUM($D$47:T47),0)</f>
        <v>0</v>
      </c>
      <c r="U46" s="398">
        <f>IF(U47=1,SUM($D$47:U47),0)</f>
        <v>0</v>
      </c>
      <c r="V46" s="398">
        <f>IF(V47=1,SUM($D$47:V47),0)</f>
        <v>0</v>
      </c>
      <c r="W46" s="398">
        <f>IF(W47=1,SUM($D$47:W47),0)</f>
        <v>0</v>
      </c>
      <c r="X46" s="399">
        <f>IF(X47=1,SUM($D$47:X47),0)</f>
        <v>0</v>
      </c>
      <c r="Y46" s="399">
        <f>IF(Y47=1,SUM($D$47:Y47),0)</f>
        <v>0</v>
      </c>
      <c r="Z46" s="399">
        <f>IF(Z47=1,SUM($D$47:Z47),0)</f>
        <v>0</v>
      </c>
      <c r="AA46" s="399">
        <f>IF(AA47=1,SUM($D$47:AA47),0)</f>
        <v>0</v>
      </c>
      <c r="AB46" s="400">
        <f>IF(AB47=1,SUM($D$47:AB47),0)</f>
        <v>0</v>
      </c>
      <c r="AC46" s="400">
        <f>IF(AC47=1,SUM($D$47:AC47),0)</f>
        <v>0</v>
      </c>
      <c r="AD46" s="400">
        <f>IF(AD47=1,SUM($D$47:AD47),0)</f>
        <v>0</v>
      </c>
      <c r="AE46" s="400">
        <f>IF(AE47=1,SUM($D$47:AE47),0)</f>
        <v>0</v>
      </c>
      <c r="AF46" s="401">
        <f>IF(AF47=1,SUM($D$47:AF47),0)</f>
        <v>0</v>
      </c>
      <c r="AG46" s="401">
        <f>IF(AG47=1,SUM($D$47:AG47),0)</f>
        <v>0</v>
      </c>
      <c r="AH46" s="401">
        <f>IF(AH47=1,SUM($D$47:AH47),0)</f>
        <v>0</v>
      </c>
      <c r="AI46" s="401">
        <f>IF(AI47=1,SUM($D$47:AI47),0)</f>
        <v>0</v>
      </c>
      <c r="AJ46" s="402">
        <f>IF(AJ47=1,SUM($D$47:AJ47),0)</f>
        <v>0</v>
      </c>
      <c r="AK46" s="402">
        <f>IF(AK47=1,SUM($D$47:AK47),0)</f>
        <v>0</v>
      </c>
      <c r="AL46" s="402">
        <f>IF(AL47=1,SUM($D$47:AL47),0)</f>
        <v>0</v>
      </c>
      <c r="AM46" s="402">
        <f>IF(AM47=1,SUM($D$47:AM47),0)</f>
        <v>0</v>
      </c>
      <c r="AO46" s="488"/>
      <c r="AP46" s="172"/>
      <c r="AQ46" s="333">
        <f t="array" ref="AQ46">IF(MIN(IF(Affectation_S2!$B$5:$AN$216=B48&amp;"1",COLUMN(Affectation_S2!$B$5:$AN$216)))&lt;&gt;0,MIN(IF(Affectation_S2!$B$5:$AN$216=B48&amp;"1",COLUMN(Affectation_S2!$B$5:$AN$216))),"")</f>
        <v>8</v>
      </c>
      <c r="AR46" s="333">
        <f t="array" ref="AR46">IF(MIN(IF(Affectation_S2!$B$5:$AN$216=B48&amp;"2",COLUMN(Affectation_S2!$B$5:$AN$216)))&lt;&gt;0,MIN(IF(Affectation_S2!$B$5:$AN$216=B48&amp;"2",COLUMN(Affectation_S2!$B$5:$AN$216))),"")</f>
        <v>12</v>
      </c>
      <c r="AS46" s="333">
        <f t="array" ref="AS46">IF(MIN(IF(Affectation_S2!$B$5:$AN$216=B48&amp;"3",COLUMN(Affectation_S2!$B$5:$AN$216)))&lt;&gt;0,MIN(IF(Affectation_S2!$B$5:$AN$216=B48&amp;"3",COLUMN(Affectation_S2!$B$5:$AN$216))),"")</f>
        <v>13</v>
      </c>
      <c r="AT46" s="333" t="str">
        <f t="array" ref="AT46">IF(MIN(IF(Affectation_S2!$B$5:$AN$216=B48&amp;"4",COLUMN(Affectation_S2!$B$5:$AN$216)))&lt;&gt;0,MIN(IF(Affectation_S2!$B$5:$AN$216=B48&amp;"4",COLUMN(Affectation_S2!$B$5:$AN$216))),"")</f>
        <v/>
      </c>
    </row>
    <row r="47" spans="1:46" ht="20.100000000000001" hidden="1" customHeight="1">
      <c r="A47" s="626"/>
      <c r="B47" s="204"/>
      <c r="C47" s="204">
        <v>43</v>
      </c>
      <c r="D47" s="394">
        <f>IF(D48&lt;&gt;"",1,0)</f>
        <v>0</v>
      </c>
      <c r="E47" s="394">
        <f>IF(E48&lt;&gt;"",1,0)</f>
        <v>0</v>
      </c>
      <c r="F47" s="394">
        <f t="shared" ref="F47:AM47" si="53">IF(F48&lt;&gt;"",1,0)</f>
        <v>0</v>
      </c>
      <c r="G47" s="394">
        <f t="shared" si="53"/>
        <v>0</v>
      </c>
      <c r="H47" s="395">
        <f t="shared" si="53"/>
        <v>1</v>
      </c>
      <c r="I47" s="395">
        <f t="shared" si="53"/>
        <v>0</v>
      </c>
      <c r="J47" s="395">
        <f t="shared" si="53"/>
        <v>0</v>
      </c>
      <c r="K47" s="395">
        <f t="shared" si="53"/>
        <v>0</v>
      </c>
      <c r="L47" s="396">
        <f t="shared" si="53"/>
        <v>1</v>
      </c>
      <c r="M47" s="396">
        <f t="shared" si="53"/>
        <v>1</v>
      </c>
      <c r="N47" s="396">
        <f t="shared" si="53"/>
        <v>0</v>
      </c>
      <c r="O47" s="396">
        <f t="shared" si="53"/>
        <v>0</v>
      </c>
      <c r="P47" s="397">
        <f t="shared" si="53"/>
        <v>0</v>
      </c>
      <c r="Q47" s="397">
        <f t="shared" si="53"/>
        <v>0</v>
      </c>
      <c r="R47" s="397">
        <f t="shared" si="53"/>
        <v>0</v>
      </c>
      <c r="S47" s="397">
        <f t="shared" si="53"/>
        <v>0</v>
      </c>
      <c r="T47" s="398">
        <f t="shared" si="53"/>
        <v>0</v>
      </c>
      <c r="U47" s="398">
        <f t="shared" si="53"/>
        <v>0</v>
      </c>
      <c r="V47" s="398">
        <f t="shared" si="53"/>
        <v>0</v>
      </c>
      <c r="W47" s="398">
        <f t="shared" si="53"/>
        <v>0</v>
      </c>
      <c r="X47" s="399">
        <f t="shared" si="53"/>
        <v>0</v>
      </c>
      <c r="Y47" s="399">
        <f t="shared" si="53"/>
        <v>0</v>
      </c>
      <c r="Z47" s="399">
        <f t="shared" si="53"/>
        <v>0</v>
      </c>
      <c r="AA47" s="399">
        <f t="shared" si="53"/>
        <v>0</v>
      </c>
      <c r="AB47" s="400">
        <f t="shared" si="53"/>
        <v>0</v>
      </c>
      <c r="AC47" s="400">
        <f t="shared" si="53"/>
        <v>0</v>
      </c>
      <c r="AD47" s="400">
        <f t="shared" si="53"/>
        <v>0</v>
      </c>
      <c r="AE47" s="400">
        <f t="shared" si="53"/>
        <v>0</v>
      </c>
      <c r="AF47" s="401">
        <f t="shared" si="53"/>
        <v>0</v>
      </c>
      <c r="AG47" s="401">
        <f t="shared" si="53"/>
        <v>0</v>
      </c>
      <c r="AH47" s="401">
        <f t="shared" si="53"/>
        <v>0</v>
      </c>
      <c r="AI47" s="401">
        <f t="shared" si="53"/>
        <v>0</v>
      </c>
      <c r="AJ47" s="402">
        <f t="shared" si="53"/>
        <v>0</v>
      </c>
      <c r="AK47" s="402">
        <f t="shared" si="53"/>
        <v>0</v>
      </c>
      <c r="AL47" s="402">
        <f t="shared" si="53"/>
        <v>0</v>
      </c>
      <c r="AM47" s="402">
        <f t="shared" si="53"/>
        <v>0</v>
      </c>
      <c r="AO47" s="488"/>
      <c r="AP47" s="172"/>
      <c r="AQ47" s="153"/>
      <c r="AR47" s="153"/>
      <c r="AS47" s="153"/>
      <c r="AT47" s="193"/>
    </row>
    <row r="48" spans="1:46" ht="20.100000000000001" customHeight="1" thickBot="1">
      <c r="A48" s="627" t="s">
        <v>60</v>
      </c>
      <c r="B48" s="414" t="str">
        <f t="shared" ref="B48" si="54">C48&amp;"A"</f>
        <v>44A</v>
      </c>
      <c r="C48" s="205">
        <v>44</v>
      </c>
      <c r="D48" s="174"/>
      <c r="E48" s="174"/>
      <c r="F48" s="174"/>
      <c r="G48" s="174"/>
      <c r="H48" s="175" t="s">
        <v>223</v>
      </c>
      <c r="I48" s="175"/>
      <c r="J48" s="175"/>
      <c r="K48" s="175"/>
      <c r="L48" s="176" t="s">
        <v>242</v>
      </c>
      <c r="M48" s="176" t="s">
        <v>238</v>
      </c>
      <c r="N48" s="176"/>
      <c r="O48" s="176"/>
      <c r="P48" s="177"/>
      <c r="Q48" s="177"/>
      <c r="R48" s="177"/>
      <c r="S48" s="177"/>
      <c r="T48" s="178"/>
      <c r="U48" s="178"/>
      <c r="V48" s="178"/>
      <c r="W48" s="178"/>
      <c r="X48" s="179"/>
      <c r="Y48" s="179"/>
      <c r="Z48" s="179"/>
      <c r="AA48" s="179"/>
      <c r="AB48" s="180"/>
      <c r="AC48" s="180"/>
      <c r="AD48" s="180"/>
      <c r="AE48" s="180"/>
      <c r="AF48" s="181"/>
      <c r="AG48" s="181"/>
      <c r="AH48" s="181"/>
      <c r="AI48" s="181"/>
      <c r="AJ48" s="182"/>
      <c r="AK48" s="182"/>
      <c r="AL48" s="182"/>
      <c r="AM48" s="183"/>
      <c r="AO48" s="489" t="s">
        <v>60</v>
      </c>
      <c r="AP48" s="184" t="s">
        <v>189</v>
      </c>
      <c r="AQ48" s="335" t="str">
        <f>IFERROR(INDEX(Tableau_affectation_S2,AQ45,AQ46),"")</f>
        <v>Moteur à combustion interne</v>
      </c>
      <c r="AR48" s="335" t="str">
        <f>IFERROR(INDEX(Tableau_affectation_S2,AR45,AR46),"")</f>
        <v>TP Moteurs à combustion int.</v>
      </c>
      <c r="AS48" s="335" t="str">
        <f>IFERROR(INDEX(Tableau_affectation_S2,AS45,AS46),"")</f>
        <v>Moteurs à combustion int.</v>
      </c>
      <c r="AT48" s="335" t="str">
        <f>IFERROR(INDEX(Tableau_affectation_S2,AT45,AT46),"")</f>
        <v/>
      </c>
    </row>
    <row r="49" spans="1:46" ht="20.100000000000001" hidden="1" customHeight="1">
      <c r="A49" s="628"/>
      <c r="B49" s="155"/>
      <c r="C49" s="155">
        <v>45</v>
      </c>
      <c r="D49" s="384" t="str">
        <f>$B$52&amp;D50</f>
        <v>48A0</v>
      </c>
      <c r="E49" s="384" t="str">
        <f>$B$52&amp;E50</f>
        <v>48A0</v>
      </c>
      <c r="F49" s="384" t="str">
        <f t="shared" ref="F49:AM49" si="55">$B$52&amp;F50</f>
        <v>48A0</v>
      </c>
      <c r="G49" s="384" t="str">
        <f t="shared" si="55"/>
        <v>48A0</v>
      </c>
      <c r="H49" s="385" t="str">
        <f t="shared" si="55"/>
        <v>48A0</v>
      </c>
      <c r="I49" s="385" t="str">
        <f t="shared" si="55"/>
        <v>48A0</v>
      </c>
      <c r="J49" s="385" t="str">
        <f t="shared" si="55"/>
        <v>48A0</v>
      </c>
      <c r="K49" s="385" t="str">
        <f t="shared" si="55"/>
        <v>48A0</v>
      </c>
      <c r="L49" s="386" t="str">
        <f t="shared" si="55"/>
        <v>48A0</v>
      </c>
      <c r="M49" s="386" t="str">
        <f t="shared" si="55"/>
        <v>48A0</v>
      </c>
      <c r="N49" s="386" t="str">
        <f t="shared" si="55"/>
        <v>48A0</v>
      </c>
      <c r="O49" s="386" t="str">
        <f t="shared" si="55"/>
        <v>48A0</v>
      </c>
      <c r="P49" s="387" t="str">
        <f t="shared" si="55"/>
        <v>48A1</v>
      </c>
      <c r="Q49" s="387" t="str">
        <f t="shared" si="55"/>
        <v>48A0</v>
      </c>
      <c r="R49" s="387" t="str">
        <f t="shared" si="55"/>
        <v>48A0</v>
      </c>
      <c r="S49" s="387" t="str">
        <f t="shared" si="55"/>
        <v>48A0</v>
      </c>
      <c r="T49" s="388" t="str">
        <f t="shared" si="55"/>
        <v>48A2</v>
      </c>
      <c r="U49" s="388" t="str">
        <f t="shared" si="55"/>
        <v>48A0</v>
      </c>
      <c r="V49" s="388" t="str">
        <f t="shared" si="55"/>
        <v>48A0</v>
      </c>
      <c r="W49" s="388" t="str">
        <f t="shared" si="55"/>
        <v>48A0</v>
      </c>
      <c r="X49" s="389" t="str">
        <f t="shared" si="55"/>
        <v>48A3</v>
      </c>
      <c r="Y49" s="389" t="str">
        <f t="shared" si="55"/>
        <v>48A0</v>
      </c>
      <c r="Z49" s="389" t="str">
        <f t="shared" si="55"/>
        <v>48A0</v>
      </c>
      <c r="AA49" s="389" t="str">
        <f t="shared" si="55"/>
        <v>48A0</v>
      </c>
      <c r="AB49" s="390" t="str">
        <f t="shared" si="55"/>
        <v>48A0</v>
      </c>
      <c r="AC49" s="390" t="str">
        <f t="shared" si="55"/>
        <v>48A0</v>
      </c>
      <c r="AD49" s="390" t="str">
        <f t="shared" si="55"/>
        <v>48A0</v>
      </c>
      <c r="AE49" s="390" t="str">
        <f t="shared" si="55"/>
        <v>48A0</v>
      </c>
      <c r="AF49" s="391" t="str">
        <f t="shared" si="55"/>
        <v>48A0</v>
      </c>
      <c r="AG49" s="391" t="str">
        <f t="shared" si="55"/>
        <v>48A0</v>
      </c>
      <c r="AH49" s="391" t="str">
        <f t="shared" si="55"/>
        <v>48A0</v>
      </c>
      <c r="AI49" s="391" t="str">
        <f t="shared" si="55"/>
        <v>48A0</v>
      </c>
      <c r="AJ49" s="392" t="str">
        <f t="shared" si="55"/>
        <v>48A0</v>
      </c>
      <c r="AK49" s="392" t="str">
        <f t="shared" si="55"/>
        <v>48A0</v>
      </c>
      <c r="AL49" s="392" t="str">
        <f t="shared" si="55"/>
        <v>48A0</v>
      </c>
      <c r="AM49" s="392" t="str">
        <f t="shared" si="55"/>
        <v>48A0</v>
      </c>
      <c r="AO49" s="490"/>
      <c r="AP49" s="161"/>
      <c r="AQ49" s="345">
        <f t="shared" ref="AQ49:AT49" si="56">AQ45+4</f>
        <v>48</v>
      </c>
      <c r="AR49" s="345">
        <f t="shared" si="56"/>
        <v>48</v>
      </c>
      <c r="AS49" s="345">
        <f t="shared" si="56"/>
        <v>48</v>
      </c>
      <c r="AT49" s="345">
        <f t="shared" si="56"/>
        <v>48</v>
      </c>
    </row>
    <row r="50" spans="1:46" ht="20.100000000000001" hidden="1" customHeight="1">
      <c r="A50" s="629"/>
      <c r="B50" s="164"/>
      <c r="C50" s="164">
        <v>46</v>
      </c>
      <c r="D50" s="394">
        <f>D51</f>
        <v>0</v>
      </c>
      <c r="E50" s="394">
        <f>IF(E51=1,SUM($D$51:E51),0)</f>
        <v>0</v>
      </c>
      <c r="F50" s="394">
        <f>IF(F51=1,SUM($D$51:F51),0)</f>
        <v>0</v>
      </c>
      <c r="G50" s="394">
        <f>IF(G51=1,SUM($D$51:G51),0)</f>
        <v>0</v>
      </c>
      <c r="H50" s="395">
        <f>IF(H51=1,SUM($D$51:H51),0)</f>
        <v>0</v>
      </c>
      <c r="I50" s="395">
        <f>IF(I51=1,SUM($D$51:I51),0)</f>
        <v>0</v>
      </c>
      <c r="J50" s="395">
        <f>IF(J51=1,SUM($D$51:J51),0)</f>
        <v>0</v>
      </c>
      <c r="K50" s="395">
        <f>IF(K51=1,SUM($D$51:K51),0)</f>
        <v>0</v>
      </c>
      <c r="L50" s="396">
        <f>IF(L51=1,SUM($D$51:L51),0)</f>
        <v>0</v>
      </c>
      <c r="M50" s="396">
        <f>IF(M51=1,SUM($D$51:M51),0)</f>
        <v>0</v>
      </c>
      <c r="N50" s="396">
        <f>IF(N51=1,SUM($D$51:N51),0)</f>
        <v>0</v>
      </c>
      <c r="O50" s="396">
        <f>IF(O51=1,SUM($D$51:O51),0)</f>
        <v>0</v>
      </c>
      <c r="P50" s="397">
        <f>IF(P51=1,SUM($D$51:P51),0)</f>
        <v>1</v>
      </c>
      <c r="Q50" s="397">
        <f>IF(Q51=1,SUM($D$51:Q51),0)</f>
        <v>0</v>
      </c>
      <c r="R50" s="397">
        <f>IF(R51=1,SUM($D$51:R51),0)</f>
        <v>0</v>
      </c>
      <c r="S50" s="397">
        <f>IF(S51=1,SUM($D$51:S51),0)</f>
        <v>0</v>
      </c>
      <c r="T50" s="398">
        <f>IF(T51=1,SUM($D$51:T51),0)</f>
        <v>2</v>
      </c>
      <c r="U50" s="398">
        <f>IF(U51=1,SUM($D$51:U51),0)</f>
        <v>0</v>
      </c>
      <c r="V50" s="398">
        <f>IF(V51=1,SUM($D$51:V51),0)</f>
        <v>0</v>
      </c>
      <c r="W50" s="398">
        <f>IF(W51=1,SUM($D$51:W51),0)</f>
        <v>0</v>
      </c>
      <c r="X50" s="399">
        <f>IF(X51=1,SUM($D$51:X51),0)</f>
        <v>3</v>
      </c>
      <c r="Y50" s="399">
        <f>IF(Y51=1,SUM($D$51:Y51),0)</f>
        <v>0</v>
      </c>
      <c r="Z50" s="399">
        <f>IF(Z51=1,SUM($D$51:Z51),0)</f>
        <v>0</v>
      </c>
      <c r="AA50" s="399">
        <f>IF(AA51=1,SUM($D$51:AA51),0)</f>
        <v>0</v>
      </c>
      <c r="AB50" s="400">
        <f>IF(AB51=1,SUM($D$51:AB51),0)</f>
        <v>0</v>
      </c>
      <c r="AC50" s="400">
        <f>IF(AC51=1,SUM($D$51:AC51),0)</f>
        <v>0</v>
      </c>
      <c r="AD50" s="400">
        <f>IF(AD51=1,SUM($D$51:AD51),0)</f>
        <v>0</v>
      </c>
      <c r="AE50" s="400">
        <f>IF(AE51=1,SUM($D$51:AE51),0)</f>
        <v>0</v>
      </c>
      <c r="AF50" s="401">
        <f>IF(AF51=1,SUM($D$51:AF51),0)</f>
        <v>0</v>
      </c>
      <c r="AG50" s="401">
        <f>IF(AG51=1,SUM($D$51:AG51),0)</f>
        <v>0</v>
      </c>
      <c r="AH50" s="401">
        <f>IF(AH51=1,SUM($D$51:AH51),0)</f>
        <v>0</v>
      </c>
      <c r="AI50" s="401">
        <f>IF(AI51=1,SUM($D$51:AI51),0)</f>
        <v>0</v>
      </c>
      <c r="AJ50" s="402">
        <f>IF(AJ51=1,SUM($D$51:AJ51),0)</f>
        <v>0</v>
      </c>
      <c r="AK50" s="402">
        <f>IF(AK51=1,SUM($D$51:AK51),0)</f>
        <v>0</v>
      </c>
      <c r="AL50" s="402">
        <f>IF(AL51=1,SUM($D$51:AL51),0)</f>
        <v>0</v>
      </c>
      <c r="AM50" s="402">
        <f>IF(AM51=1,SUM($D$51:AM51),0)</f>
        <v>0</v>
      </c>
      <c r="AO50" s="491"/>
      <c r="AP50" s="172"/>
      <c r="AQ50" s="333">
        <f t="array" ref="AQ50">IF(MIN(IF(Affectation_S2!$B$5:$AN$216=B52&amp;"1",COLUMN(Affectation_S2!$B$5:$AN$216)))&lt;&gt;0,MIN(IF(Affectation_S2!$B$5:$AN$216=B52&amp;"1",COLUMN(Affectation_S2!$B$5:$AN$216))),"")</f>
        <v>16</v>
      </c>
      <c r="AR50" s="333">
        <f t="array" ref="AR50">IF(MIN(IF(Affectation_S2!$B$5:$AN$216=B52&amp;"2",COLUMN(Affectation_S2!$B$5:$AN$216)))&lt;&gt;0,MIN(IF(Affectation_S2!$B$5:$AN$216=B52&amp;"2",COLUMN(Affectation_S2!$B$5:$AN$216))),"")</f>
        <v>20</v>
      </c>
      <c r="AS50" s="333">
        <f t="array" ref="AS50">IF(MIN(IF(Affectation_S2!$B$5:$AN$216=B52&amp;"3",COLUMN(Affectation_S2!$B$5:$AN$216)))&lt;&gt;0,MIN(IF(Affectation_S2!$B$5:$AN$216=B52&amp;"3",COLUMN(Affectation_S2!$B$5:$AN$216))),"")</f>
        <v>24</v>
      </c>
      <c r="AT50" s="333" t="str">
        <f t="array" ref="AT50">IF(MIN(IF(Affectation_S2!$B$5:$AN$216=B52&amp;"4",COLUMN(Affectation_S2!$B$5:$AN$216)))&lt;&gt;0,MIN(IF(Affectation_S2!$B$5:$AN$216=B52&amp;"4",COLUMN(Affectation_S2!$B$5:$AN$216))),"")</f>
        <v/>
      </c>
    </row>
    <row r="51" spans="1:46" ht="20.100000000000001" hidden="1" customHeight="1">
      <c r="A51" s="629"/>
      <c r="B51" s="164"/>
      <c r="C51" s="164">
        <v>47</v>
      </c>
      <c r="D51" s="394">
        <f>IF(D52&lt;&gt;"",1,0)</f>
        <v>0</v>
      </c>
      <c r="E51" s="394">
        <f>IF(E52&lt;&gt;"",1,0)</f>
        <v>0</v>
      </c>
      <c r="F51" s="394">
        <f t="shared" ref="F51:AM51" si="57">IF(F52&lt;&gt;"",1,0)</f>
        <v>0</v>
      </c>
      <c r="G51" s="394">
        <f t="shared" si="57"/>
        <v>0</v>
      </c>
      <c r="H51" s="395">
        <f t="shared" si="57"/>
        <v>0</v>
      </c>
      <c r="I51" s="395">
        <f t="shared" si="57"/>
        <v>0</v>
      </c>
      <c r="J51" s="395">
        <f t="shared" si="57"/>
        <v>0</v>
      </c>
      <c r="K51" s="395">
        <f t="shared" si="57"/>
        <v>0</v>
      </c>
      <c r="L51" s="396">
        <f t="shared" si="57"/>
        <v>0</v>
      </c>
      <c r="M51" s="396">
        <f t="shared" si="57"/>
        <v>0</v>
      </c>
      <c r="N51" s="396">
        <f t="shared" si="57"/>
        <v>0</v>
      </c>
      <c r="O51" s="396">
        <f t="shared" si="57"/>
        <v>0</v>
      </c>
      <c r="P51" s="397">
        <f t="shared" si="57"/>
        <v>1</v>
      </c>
      <c r="Q51" s="397">
        <f t="shared" si="57"/>
        <v>0</v>
      </c>
      <c r="R51" s="397">
        <f t="shared" si="57"/>
        <v>0</v>
      </c>
      <c r="S51" s="397">
        <f t="shared" si="57"/>
        <v>0</v>
      </c>
      <c r="T51" s="398">
        <f t="shared" si="57"/>
        <v>1</v>
      </c>
      <c r="U51" s="398">
        <f t="shared" si="57"/>
        <v>0</v>
      </c>
      <c r="V51" s="398">
        <f t="shared" si="57"/>
        <v>0</v>
      </c>
      <c r="W51" s="398">
        <f t="shared" si="57"/>
        <v>0</v>
      </c>
      <c r="X51" s="399">
        <f t="shared" si="57"/>
        <v>1</v>
      </c>
      <c r="Y51" s="399">
        <f t="shared" si="57"/>
        <v>0</v>
      </c>
      <c r="Z51" s="399">
        <f t="shared" si="57"/>
        <v>0</v>
      </c>
      <c r="AA51" s="399">
        <f t="shared" si="57"/>
        <v>0</v>
      </c>
      <c r="AB51" s="400">
        <f t="shared" si="57"/>
        <v>0</v>
      </c>
      <c r="AC51" s="400">
        <f t="shared" si="57"/>
        <v>0</v>
      </c>
      <c r="AD51" s="400">
        <f t="shared" si="57"/>
        <v>0</v>
      </c>
      <c r="AE51" s="400">
        <f t="shared" si="57"/>
        <v>0</v>
      </c>
      <c r="AF51" s="401">
        <f t="shared" si="57"/>
        <v>0</v>
      </c>
      <c r="AG51" s="401">
        <f t="shared" si="57"/>
        <v>0</v>
      </c>
      <c r="AH51" s="401">
        <f t="shared" si="57"/>
        <v>0</v>
      </c>
      <c r="AI51" s="401">
        <f t="shared" si="57"/>
        <v>0</v>
      </c>
      <c r="AJ51" s="402">
        <f t="shared" si="57"/>
        <v>0</v>
      </c>
      <c r="AK51" s="402">
        <f t="shared" si="57"/>
        <v>0</v>
      </c>
      <c r="AL51" s="402">
        <f t="shared" si="57"/>
        <v>0</v>
      </c>
      <c r="AM51" s="402">
        <f t="shared" si="57"/>
        <v>0</v>
      </c>
      <c r="AO51" s="491"/>
      <c r="AP51" s="172"/>
      <c r="AQ51" s="153"/>
      <c r="AR51" s="153"/>
      <c r="AS51" s="153"/>
      <c r="AT51" s="193"/>
    </row>
    <row r="52" spans="1:46" ht="20.100000000000001" customHeight="1" thickBot="1">
      <c r="A52" s="630" t="s">
        <v>42</v>
      </c>
      <c r="B52" s="415" t="str">
        <f t="shared" ref="B52" si="58">C52&amp;"A"</f>
        <v>48A</v>
      </c>
      <c r="C52" s="175">
        <v>48</v>
      </c>
      <c r="D52" s="174"/>
      <c r="E52" s="174"/>
      <c r="F52" s="174"/>
      <c r="G52" s="174"/>
      <c r="H52" s="175"/>
      <c r="I52" s="175"/>
      <c r="J52" s="175"/>
      <c r="K52" s="175"/>
      <c r="L52" s="176"/>
      <c r="M52" s="176"/>
      <c r="N52" s="176"/>
      <c r="O52" s="176"/>
      <c r="P52" s="177" t="s">
        <v>261</v>
      </c>
      <c r="Q52" s="177"/>
      <c r="R52" s="177"/>
      <c r="S52" s="177"/>
      <c r="T52" s="178" t="s">
        <v>357</v>
      </c>
      <c r="U52" s="178"/>
      <c r="V52" s="178"/>
      <c r="W52" s="178"/>
      <c r="X52" s="179" t="s">
        <v>358</v>
      </c>
      <c r="Y52" s="179"/>
      <c r="Z52" s="179"/>
      <c r="AA52" s="179"/>
      <c r="AB52" s="180"/>
      <c r="AC52" s="180"/>
      <c r="AD52" s="180"/>
      <c r="AE52" s="180"/>
      <c r="AF52" s="181"/>
      <c r="AG52" s="181"/>
      <c r="AH52" s="181"/>
      <c r="AI52" s="181"/>
      <c r="AJ52" s="182"/>
      <c r="AK52" s="182"/>
      <c r="AL52" s="182"/>
      <c r="AM52" s="183"/>
      <c r="AO52" s="492" t="s">
        <v>42</v>
      </c>
      <c r="AP52" s="184" t="s">
        <v>189</v>
      </c>
      <c r="AQ52" s="335" t="str">
        <f>IFERROR(INDEX(Tableau_affectation_S2,AQ49,AQ50),"")</f>
        <v>Ethique, Déont. et prop. intellectuelle</v>
      </c>
      <c r="AR52" s="335" t="str">
        <f>IFERROR(INDEX(Tableau_affectation_S2,AR49,AR50),"")</f>
        <v>Ethique, Déont. et prop. Intellectuelle.</v>
      </c>
      <c r="AS52" s="335" t="str">
        <f>IFERROR(INDEX(Tableau_affectation_S2,AS49,AS50),"")</f>
        <v>Ethique, Déont. et prop Intellectuelle</v>
      </c>
      <c r="AT52" s="335" t="str">
        <f>IFERROR(INDEX(Tableau_affectation_S2,AT49,AT50),"")</f>
        <v/>
      </c>
    </row>
    <row r="53" spans="1:46" ht="20.100000000000001" hidden="1" customHeight="1">
      <c r="A53" s="631"/>
      <c r="B53" s="156"/>
      <c r="C53" s="156">
        <v>49</v>
      </c>
      <c r="D53" s="384" t="str">
        <f>$B$56&amp;D54</f>
        <v>52A0</v>
      </c>
      <c r="E53" s="384" t="str">
        <f>$B$56&amp;E54</f>
        <v>52A0</v>
      </c>
      <c r="F53" s="384" t="str">
        <f t="shared" ref="F53:AM53" si="59">$B$56&amp;F54</f>
        <v>52A0</v>
      </c>
      <c r="G53" s="384" t="str">
        <f t="shared" si="59"/>
        <v>52A0</v>
      </c>
      <c r="H53" s="385" t="str">
        <f t="shared" si="59"/>
        <v>52A0</v>
      </c>
      <c r="I53" s="385" t="str">
        <f t="shared" si="59"/>
        <v>52A0</v>
      </c>
      <c r="J53" s="385" t="str">
        <f t="shared" si="59"/>
        <v>52A0</v>
      </c>
      <c r="K53" s="385" t="str">
        <f t="shared" si="59"/>
        <v>52A0</v>
      </c>
      <c r="L53" s="386" t="str">
        <f t="shared" si="59"/>
        <v>52A1</v>
      </c>
      <c r="M53" s="386" t="str">
        <f t="shared" si="59"/>
        <v>52A0</v>
      </c>
      <c r="N53" s="386" t="str">
        <f t="shared" si="59"/>
        <v>52A0</v>
      </c>
      <c r="O53" s="386" t="str">
        <f t="shared" si="59"/>
        <v>52A0</v>
      </c>
      <c r="P53" s="387" t="str">
        <f t="shared" si="59"/>
        <v>52A0</v>
      </c>
      <c r="Q53" s="387" t="str">
        <f t="shared" si="59"/>
        <v>52A0</v>
      </c>
      <c r="R53" s="387" t="str">
        <f t="shared" si="59"/>
        <v>52A0</v>
      </c>
      <c r="S53" s="387" t="str">
        <f t="shared" si="59"/>
        <v>52A0</v>
      </c>
      <c r="T53" s="388" t="str">
        <f t="shared" si="59"/>
        <v>52A0</v>
      </c>
      <c r="U53" s="388" t="str">
        <f t="shared" si="59"/>
        <v>52A0</v>
      </c>
      <c r="V53" s="388" t="str">
        <f t="shared" si="59"/>
        <v>52A0</v>
      </c>
      <c r="W53" s="388" t="str">
        <f t="shared" si="59"/>
        <v>52A0</v>
      </c>
      <c r="X53" s="389" t="str">
        <f t="shared" si="59"/>
        <v>52A2</v>
      </c>
      <c r="Y53" s="389" t="str">
        <f t="shared" si="59"/>
        <v>52A0</v>
      </c>
      <c r="Z53" s="389" t="str">
        <f t="shared" si="59"/>
        <v>52A0</v>
      </c>
      <c r="AA53" s="389" t="str">
        <f t="shared" si="59"/>
        <v>52A0</v>
      </c>
      <c r="AB53" s="390" t="str">
        <f t="shared" si="59"/>
        <v>52A0</v>
      </c>
      <c r="AC53" s="390" t="str">
        <f t="shared" si="59"/>
        <v>52A0</v>
      </c>
      <c r="AD53" s="390" t="str">
        <f t="shared" si="59"/>
        <v>52A0</v>
      </c>
      <c r="AE53" s="390" t="str">
        <f t="shared" si="59"/>
        <v>52A0</v>
      </c>
      <c r="AF53" s="391" t="str">
        <f t="shared" si="59"/>
        <v>52A0</v>
      </c>
      <c r="AG53" s="391" t="str">
        <f t="shared" si="59"/>
        <v>52A0</v>
      </c>
      <c r="AH53" s="391" t="str">
        <f t="shared" si="59"/>
        <v>52A0</v>
      </c>
      <c r="AI53" s="391" t="str">
        <f t="shared" si="59"/>
        <v>52A0</v>
      </c>
      <c r="AJ53" s="392" t="str">
        <f t="shared" si="59"/>
        <v>52A0</v>
      </c>
      <c r="AK53" s="392" t="str">
        <f t="shared" si="59"/>
        <v>52A0</v>
      </c>
      <c r="AL53" s="392" t="str">
        <f t="shared" si="59"/>
        <v>52A0</v>
      </c>
      <c r="AM53" s="392" t="str">
        <f t="shared" si="59"/>
        <v>52A0</v>
      </c>
      <c r="AO53" s="493"/>
      <c r="AP53" s="161"/>
      <c r="AQ53" s="345">
        <f t="shared" ref="AQ53:AT53" si="60">AQ49+4</f>
        <v>52</v>
      </c>
      <c r="AR53" s="345">
        <f t="shared" si="60"/>
        <v>52</v>
      </c>
      <c r="AS53" s="345">
        <f t="shared" si="60"/>
        <v>52</v>
      </c>
      <c r="AT53" s="345">
        <f t="shared" si="60"/>
        <v>52</v>
      </c>
    </row>
    <row r="54" spans="1:46" ht="20.100000000000001" hidden="1" customHeight="1">
      <c r="A54" s="632"/>
      <c r="B54" s="165"/>
      <c r="C54" s="165">
        <v>50</v>
      </c>
      <c r="D54" s="394">
        <f>D55</f>
        <v>0</v>
      </c>
      <c r="E54" s="394">
        <f>IF(E55=1,SUM($D$55:E55),0)</f>
        <v>0</v>
      </c>
      <c r="F54" s="394">
        <f>IF(F55=1,SUM($D$55:F55),0)</f>
        <v>0</v>
      </c>
      <c r="G54" s="394">
        <f>IF(G55=1,SUM($D$55:G55),0)</f>
        <v>0</v>
      </c>
      <c r="H54" s="395">
        <f>IF(H55=1,SUM($D$55:H55),0)</f>
        <v>0</v>
      </c>
      <c r="I54" s="395">
        <f>IF(I55=1,SUM($D$55:I55),0)</f>
        <v>0</v>
      </c>
      <c r="J54" s="395">
        <f>IF(J55=1,SUM($D$55:J55),0)</f>
        <v>0</v>
      </c>
      <c r="K54" s="395">
        <f>IF(K55=1,SUM($D$55:K55),0)</f>
        <v>0</v>
      </c>
      <c r="L54" s="396">
        <f>IF(L55=1,SUM($D$55:L55),0)</f>
        <v>1</v>
      </c>
      <c r="M54" s="396">
        <f>IF(M55=1,SUM($D$55:M55),0)</f>
        <v>0</v>
      </c>
      <c r="N54" s="396">
        <f>IF(N55=1,SUM($D$55:N55),0)</f>
        <v>0</v>
      </c>
      <c r="O54" s="396">
        <f>IF(O55=1,SUM($D$55:O55),0)</f>
        <v>0</v>
      </c>
      <c r="P54" s="397">
        <f>IF(P55=1,SUM($D$55:P55),0)</f>
        <v>0</v>
      </c>
      <c r="Q54" s="397">
        <f>IF(Q55=1,SUM($D$55:Q55),0)</f>
        <v>0</v>
      </c>
      <c r="R54" s="397">
        <f>IF(R55=1,SUM($D$55:R55),0)</f>
        <v>0</v>
      </c>
      <c r="S54" s="397">
        <f>IF(S55=1,SUM($D$55:S55),0)</f>
        <v>0</v>
      </c>
      <c r="T54" s="398">
        <f>IF(T55=1,SUM($D$55:T55),0)</f>
        <v>0</v>
      </c>
      <c r="U54" s="398">
        <f>IF(U55=1,SUM($D$55:U55),0)</f>
        <v>0</v>
      </c>
      <c r="V54" s="398">
        <f>IF(V55=1,SUM($D$55:V55),0)</f>
        <v>0</v>
      </c>
      <c r="W54" s="398">
        <f>IF(W55=1,SUM($D$55:W55),0)</f>
        <v>0</v>
      </c>
      <c r="X54" s="399">
        <f>IF(X55=1,SUM($D$55:X55),0)</f>
        <v>2</v>
      </c>
      <c r="Y54" s="399">
        <f>IF(Y55=1,SUM($D$55:Y55),0)</f>
        <v>0</v>
      </c>
      <c r="Z54" s="399">
        <f>IF(Z55=1,SUM($D$55:Z55),0)</f>
        <v>0</v>
      </c>
      <c r="AA54" s="399">
        <f>IF(AA55=1,SUM($D$55:AA55),0)</f>
        <v>0</v>
      </c>
      <c r="AB54" s="400">
        <f>IF(AB55=1,SUM($D$55:AB55),0)</f>
        <v>0</v>
      </c>
      <c r="AC54" s="400">
        <f>IF(AC55=1,SUM($D$55:AC55),0)</f>
        <v>0</v>
      </c>
      <c r="AD54" s="400">
        <f>IF(AD55=1,SUM($D$55:AD55),0)</f>
        <v>0</v>
      </c>
      <c r="AE54" s="400">
        <f>IF(AE55=1,SUM($D$55:AE55),0)</f>
        <v>0</v>
      </c>
      <c r="AF54" s="401">
        <f>IF(AF55=1,SUM($D$55:AF55),0)</f>
        <v>0</v>
      </c>
      <c r="AG54" s="401">
        <f>IF(AG55=1,SUM($D$55:AG55),0)</f>
        <v>0</v>
      </c>
      <c r="AH54" s="401">
        <f>IF(AH55=1,SUM($D$55:AH55),0)</f>
        <v>0</v>
      </c>
      <c r="AI54" s="401">
        <f>IF(AI55=1,SUM($D$55:AI55),0)</f>
        <v>0</v>
      </c>
      <c r="AJ54" s="402">
        <f>IF(AJ55=1,SUM($D$55:AJ55),0)</f>
        <v>0</v>
      </c>
      <c r="AK54" s="402">
        <f>IF(AK55=1,SUM($D$55:AK55),0)</f>
        <v>0</v>
      </c>
      <c r="AL54" s="402">
        <f>IF(AL55=1,SUM($D$55:AL55),0)</f>
        <v>0</v>
      </c>
      <c r="AM54" s="402">
        <f>IF(AM55=1,SUM($D$55:AM55),0)</f>
        <v>0</v>
      </c>
      <c r="AO54" s="494"/>
      <c r="AP54" s="172"/>
      <c r="AQ54" s="333">
        <f t="array" ref="AQ54">IF(MIN(IF(Affectation_S2!$B$5:$AN$216=B56&amp;"1",COLUMN(Affectation_S2!$B$5:$AN$216)))&lt;&gt;0,MIN(IF(Affectation_S2!$B$5:$AN$216=B56&amp;"1",COLUMN(Affectation_S2!$B$5:$AN$216))),"")</f>
        <v>12</v>
      </c>
      <c r="AR54" s="333">
        <f t="array" ref="AR54">IF(MIN(IF(Affectation_S2!$B$5:$AN$216=B56&amp;"2",COLUMN(Affectation_S2!$B$5:$AN$216)))&lt;&gt;0,MIN(IF(Affectation_S2!$B$5:$AN$216=B56&amp;"2",COLUMN(Affectation_S2!$B$5:$AN$216))),"")</f>
        <v>24</v>
      </c>
      <c r="AS54" s="333" t="str">
        <f t="array" ref="AS54">IF(MIN(IF(Affectation_S2!$B$5:$AN$216=B56&amp;"3",COLUMN(Affectation_S2!$B$5:$AN$216)))&lt;&gt;0,MIN(IF(Affectation_S2!$B$5:$AN$216=B56&amp;"3",COLUMN(Affectation_S2!$B$5:$AN$216))),"")</f>
        <v/>
      </c>
      <c r="AT54" s="333" t="str">
        <f t="array" ref="AT54">IF(MIN(IF(Affectation_S2!$B$5:$AN$216=B56&amp;"4",COLUMN(Affectation_S2!$B$5:$AN$216)))&lt;&gt;0,MIN(IF(Affectation_S2!$B$5:$AN$216=B56&amp;"4",COLUMN(Affectation_S2!$B$5:$AN$216))),"")</f>
        <v/>
      </c>
    </row>
    <row r="55" spans="1:46" ht="20.100000000000001" hidden="1" customHeight="1">
      <c r="A55" s="632"/>
      <c r="B55" s="165"/>
      <c r="C55" s="165">
        <v>51</v>
      </c>
      <c r="D55" s="394">
        <f>IF(D56&lt;&gt;"",1,0)</f>
        <v>0</v>
      </c>
      <c r="E55" s="394">
        <f>IF(E56&lt;&gt;"",1,0)</f>
        <v>0</v>
      </c>
      <c r="F55" s="394">
        <f t="shared" ref="F55:AM55" si="61">IF(F56&lt;&gt;"",1,0)</f>
        <v>0</v>
      </c>
      <c r="G55" s="394">
        <f t="shared" si="61"/>
        <v>0</v>
      </c>
      <c r="H55" s="395">
        <f t="shared" si="61"/>
        <v>0</v>
      </c>
      <c r="I55" s="395">
        <f t="shared" si="61"/>
        <v>0</v>
      </c>
      <c r="J55" s="395">
        <f t="shared" si="61"/>
        <v>0</v>
      </c>
      <c r="K55" s="395">
        <f t="shared" si="61"/>
        <v>0</v>
      </c>
      <c r="L55" s="396">
        <f t="shared" si="61"/>
        <v>1</v>
      </c>
      <c r="M55" s="396">
        <f t="shared" si="61"/>
        <v>0</v>
      </c>
      <c r="N55" s="396">
        <f t="shared" si="61"/>
        <v>0</v>
      </c>
      <c r="O55" s="396">
        <f t="shared" si="61"/>
        <v>0</v>
      </c>
      <c r="P55" s="397">
        <f t="shared" si="61"/>
        <v>0</v>
      </c>
      <c r="Q55" s="397">
        <f t="shared" si="61"/>
        <v>0</v>
      </c>
      <c r="R55" s="397">
        <f t="shared" si="61"/>
        <v>0</v>
      </c>
      <c r="S55" s="397">
        <f t="shared" si="61"/>
        <v>0</v>
      </c>
      <c r="T55" s="398">
        <f t="shared" si="61"/>
        <v>0</v>
      </c>
      <c r="U55" s="398">
        <f t="shared" si="61"/>
        <v>0</v>
      </c>
      <c r="V55" s="398">
        <f t="shared" si="61"/>
        <v>0</v>
      </c>
      <c r="W55" s="398">
        <f t="shared" si="61"/>
        <v>0</v>
      </c>
      <c r="X55" s="399">
        <f t="shared" si="61"/>
        <v>1</v>
      </c>
      <c r="Y55" s="399">
        <f t="shared" si="61"/>
        <v>0</v>
      </c>
      <c r="Z55" s="399">
        <f t="shared" si="61"/>
        <v>0</v>
      </c>
      <c r="AA55" s="399">
        <f t="shared" si="61"/>
        <v>0</v>
      </c>
      <c r="AB55" s="400">
        <f t="shared" si="61"/>
        <v>0</v>
      </c>
      <c r="AC55" s="400">
        <f t="shared" si="61"/>
        <v>0</v>
      </c>
      <c r="AD55" s="400">
        <f t="shared" si="61"/>
        <v>0</v>
      </c>
      <c r="AE55" s="400">
        <f t="shared" si="61"/>
        <v>0</v>
      </c>
      <c r="AF55" s="401">
        <f t="shared" si="61"/>
        <v>0</v>
      </c>
      <c r="AG55" s="401">
        <f t="shared" si="61"/>
        <v>0</v>
      </c>
      <c r="AH55" s="401">
        <f t="shared" si="61"/>
        <v>0</v>
      </c>
      <c r="AI55" s="401">
        <f t="shared" si="61"/>
        <v>0</v>
      </c>
      <c r="AJ55" s="402">
        <f t="shared" si="61"/>
        <v>0</v>
      </c>
      <c r="AK55" s="402">
        <f t="shared" si="61"/>
        <v>0</v>
      </c>
      <c r="AL55" s="402">
        <f t="shared" si="61"/>
        <v>0</v>
      </c>
      <c r="AM55" s="402">
        <f t="shared" si="61"/>
        <v>0</v>
      </c>
      <c r="AO55" s="494"/>
      <c r="AP55" s="172"/>
      <c r="AQ55" s="153"/>
      <c r="AR55" s="153"/>
      <c r="AS55" s="153"/>
      <c r="AT55" s="193"/>
    </row>
    <row r="56" spans="1:46" ht="20.100000000000001" customHeight="1" thickBot="1">
      <c r="A56" s="633" t="s">
        <v>65</v>
      </c>
      <c r="B56" s="416" t="str">
        <f t="shared" ref="B56" si="62">C56&amp;"A"</f>
        <v>52A</v>
      </c>
      <c r="C56" s="176">
        <v>52</v>
      </c>
      <c r="D56" s="174"/>
      <c r="E56" s="174"/>
      <c r="F56" s="174"/>
      <c r="G56" s="174"/>
      <c r="H56" s="175"/>
      <c r="I56" s="175"/>
      <c r="J56" s="175"/>
      <c r="K56" s="175"/>
      <c r="L56" s="176" t="s">
        <v>237</v>
      </c>
      <c r="M56" s="176"/>
      <c r="N56" s="176"/>
      <c r="O56" s="176"/>
      <c r="P56" s="177"/>
      <c r="Q56" s="177"/>
      <c r="R56" s="177"/>
      <c r="S56" s="177"/>
      <c r="T56" s="178"/>
      <c r="U56" s="178"/>
      <c r="V56" s="178"/>
      <c r="W56" s="178"/>
      <c r="X56" s="179" t="s">
        <v>294</v>
      </c>
      <c r="Y56" s="179"/>
      <c r="Z56" s="179"/>
      <c r="AA56" s="179"/>
      <c r="AB56" s="180"/>
      <c r="AC56" s="180"/>
      <c r="AD56" s="180"/>
      <c r="AE56" s="180"/>
      <c r="AF56" s="181"/>
      <c r="AG56" s="181"/>
      <c r="AH56" s="181"/>
      <c r="AI56" s="181"/>
      <c r="AJ56" s="182"/>
      <c r="AK56" s="182"/>
      <c r="AL56" s="182"/>
      <c r="AM56" s="183"/>
      <c r="AO56" s="495" t="s">
        <v>65</v>
      </c>
      <c r="AP56" s="184" t="s">
        <v>189</v>
      </c>
      <c r="AQ56" s="335" t="str">
        <f>IFERROR(INDEX(Tableau_affectation_S2,AQ53,AQ54),"")</f>
        <v>Turbomachines 2</v>
      </c>
      <c r="AR56" s="335" t="str">
        <f>IFERROR(INDEX(Tableau_affectation_S2,AR53,AR54),"")</f>
        <v>Chauffage et climatisation</v>
      </c>
      <c r="AS56" s="335" t="str">
        <f>IFERROR(INDEX(Tableau_affectation_S2,AS53,AS54),"")</f>
        <v/>
      </c>
      <c r="AT56" s="335" t="str">
        <f>IFERROR(INDEX(Tableau_affectation_S2,AT53,AT54),"")</f>
        <v/>
      </c>
    </row>
    <row r="57" spans="1:46" ht="20.100000000000001" hidden="1" customHeight="1">
      <c r="A57" s="634"/>
      <c r="B57" s="206"/>
      <c r="C57" s="206">
        <v>53</v>
      </c>
      <c r="D57" s="384" t="str">
        <f>$B$60&amp;D58</f>
        <v>56A0</v>
      </c>
      <c r="E57" s="384" t="str">
        <f>$B$60&amp;E58</f>
        <v>56A0</v>
      </c>
      <c r="F57" s="384" t="str">
        <f t="shared" ref="F57:AM57" si="63">$B$60&amp;F58</f>
        <v>56A0</v>
      </c>
      <c r="G57" s="384" t="str">
        <f t="shared" si="63"/>
        <v>56A0</v>
      </c>
      <c r="H57" s="385" t="str">
        <f t="shared" si="63"/>
        <v>56A0</v>
      </c>
      <c r="I57" s="385" t="str">
        <f t="shared" si="63"/>
        <v>56A0</v>
      </c>
      <c r="J57" s="385" t="str">
        <f t="shared" si="63"/>
        <v>56A0</v>
      </c>
      <c r="K57" s="385" t="str">
        <f t="shared" si="63"/>
        <v>56A0</v>
      </c>
      <c r="L57" s="386" t="str">
        <f t="shared" si="63"/>
        <v>56A0</v>
      </c>
      <c r="M57" s="386" t="str">
        <f t="shared" si="63"/>
        <v>56A0</v>
      </c>
      <c r="N57" s="386" t="str">
        <f t="shared" si="63"/>
        <v>56A0</v>
      </c>
      <c r="O57" s="386" t="str">
        <f t="shared" si="63"/>
        <v>56A0</v>
      </c>
      <c r="P57" s="387" t="str">
        <f t="shared" si="63"/>
        <v>56A0</v>
      </c>
      <c r="Q57" s="387" t="str">
        <f t="shared" si="63"/>
        <v>56A0</v>
      </c>
      <c r="R57" s="387" t="str">
        <f t="shared" si="63"/>
        <v>56A0</v>
      </c>
      <c r="S57" s="387" t="str">
        <f t="shared" si="63"/>
        <v>56A0</v>
      </c>
      <c r="T57" s="388" t="str">
        <f t="shared" si="63"/>
        <v>56A1</v>
      </c>
      <c r="U57" s="388" t="str">
        <f t="shared" si="63"/>
        <v>56A2</v>
      </c>
      <c r="V57" s="388" t="str">
        <f t="shared" si="63"/>
        <v>56A0</v>
      </c>
      <c r="W57" s="388" t="str">
        <f t="shared" si="63"/>
        <v>56A0</v>
      </c>
      <c r="X57" s="389" t="str">
        <f t="shared" si="63"/>
        <v>56A0</v>
      </c>
      <c r="Y57" s="389" t="str">
        <f t="shared" si="63"/>
        <v>56A0</v>
      </c>
      <c r="Z57" s="389" t="str">
        <f t="shared" si="63"/>
        <v>56A0</v>
      </c>
      <c r="AA57" s="389" t="str">
        <f t="shared" si="63"/>
        <v>56A0</v>
      </c>
      <c r="AB57" s="390" t="str">
        <f t="shared" si="63"/>
        <v>56A0</v>
      </c>
      <c r="AC57" s="390" t="str">
        <f t="shared" si="63"/>
        <v>56A0</v>
      </c>
      <c r="AD57" s="390" t="str">
        <f t="shared" si="63"/>
        <v>56A0</v>
      </c>
      <c r="AE57" s="390" t="str">
        <f t="shared" si="63"/>
        <v>56A0</v>
      </c>
      <c r="AF57" s="391" t="str">
        <f t="shared" si="63"/>
        <v>56A0</v>
      </c>
      <c r="AG57" s="391" t="str">
        <f t="shared" si="63"/>
        <v>56A0</v>
      </c>
      <c r="AH57" s="391" t="str">
        <f t="shared" si="63"/>
        <v>56A0</v>
      </c>
      <c r="AI57" s="391" t="str">
        <f t="shared" si="63"/>
        <v>56A0</v>
      </c>
      <c r="AJ57" s="392" t="str">
        <f t="shared" si="63"/>
        <v>56A0</v>
      </c>
      <c r="AK57" s="392" t="str">
        <f t="shared" si="63"/>
        <v>56A0</v>
      </c>
      <c r="AL57" s="392" t="str">
        <f t="shared" si="63"/>
        <v>56A0</v>
      </c>
      <c r="AM57" s="392" t="str">
        <f t="shared" si="63"/>
        <v>56A0</v>
      </c>
      <c r="AO57" s="496"/>
      <c r="AP57" s="161"/>
      <c r="AQ57" s="345">
        <f t="shared" ref="AQ57:AT57" si="64">AQ53+4</f>
        <v>56</v>
      </c>
      <c r="AR57" s="345">
        <f t="shared" si="64"/>
        <v>56</v>
      </c>
      <c r="AS57" s="345">
        <f t="shared" si="64"/>
        <v>56</v>
      </c>
      <c r="AT57" s="345">
        <f t="shared" si="64"/>
        <v>56</v>
      </c>
    </row>
    <row r="58" spans="1:46" ht="20.100000000000001" hidden="1" customHeight="1">
      <c r="A58" s="635"/>
      <c r="B58" s="207"/>
      <c r="C58" s="207">
        <v>54</v>
      </c>
      <c r="D58" s="394">
        <f>D59</f>
        <v>0</v>
      </c>
      <c r="E58" s="394">
        <f>IF(E59=1,SUM($D$59:E59),0)</f>
        <v>0</v>
      </c>
      <c r="F58" s="394">
        <f>IF(F59=1,SUM($D$59:F59),0)</f>
        <v>0</v>
      </c>
      <c r="G58" s="394">
        <f>IF(G59=1,SUM($D$59:G59),0)</f>
        <v>0</v>
      </c>
      <c r="H58" s="395">
        <f>IF(H59=1,SUM($D$59:H59),0)</f>
        <v>0</v>
      </c>
      <c r="I58" s="395">
        <f>IF(I59=1,SUM($D$59:I59),0)</f>
        <v>0</v>
      </c>
      <c r="J58" s="395">
        <f>IF(J59=1,SUM($D$59:J59),0)</f>
        <v>0</v>
      </c>
      <c r="K58" s="395">
        <f>IF(K59=1,SUM($D$59:K59),0)</f>
        <v>0</v>
      </c>
      <c r="L58" s="396">
        <f>IF(L59=1,SUM($D$59:L59),0)</f>
        <v>0</v>
      </c>
      <c r="M58" s="396">
        <f>IF(M59=1,SUM($D$59:M59),0)</f>
        <v>0</v>
      </c>
      <c r="N58" s="396">
        <f>IF(N59=1,SUM($D$59:N59),0)</f>
        <v>0</v>
      </c>
      <c r="O58" s="396">
        <f>IF(O59=1,SUM($D$59:O59),0)</f>
        <v>0</v>
      </c>
      <c r="P58" s="397">
        <f>IF(P59=1,SUM($D$59:P59),0)</f>
        <v>0</v>
      </c>
      <c r="Q58" s="397">
        <f>IF(Q59=1,SUM($D$59:Q59),0)</f>
        <v>0</v>
      </c>
      <c r="R58" s="397">
        <f>IF(R59=1,SUM($D$59:R59),0)</f>
        <v>0</v>
      </c>
      <c r="S58" s="397">
        <f>IF(S59=1,SUM($D$59:S59),0)</f>
        <v>0</v>
      </c>
      <c r="T58" s="398">
        <f>IF(T59=1,SUM($D$59:T59),0)</f>
        <v>1</v>
      </c>
      <c r="U58" s="398">
        <f>IF(U59=1,SUM($D$59:U59),0)</f>
        <v>2</v>
      </c>
      <c r="V58" s="398">
        <f>IF(V59=1,SUM($D$59:V59),0)</f>
        <v>0</v>
      </c>
      <c r="W58" s="398">
        <f>IF(W59=1,SUM($D$59:W59),0)</f>
        <v>0</v>
      </c>
      <c r="X58" s="399">
        <f>IF(X59=1,SUM($D$59:X59),0)</f>
        <v>0</v>
      </c>
      <c r="Y58" s="399">
        <f>IF(Y59=1,SUM($D$59:Y59),0)</f>
        <v>0</v>
      </c>
      <c r="Z58" s="399">
        <f>IF(Z59=1,SUM($D$59:Z59),0)</f>
        <v>0</v>
      </c>
      <c r="AA58" s="399">
        <f>IF(AA59=1,SUM($D$59:AA59),0)</f>
        <v>0</v>
      </c>
      <c r="AB58" s="400">
        <f>IF(AB59=1,SUM($D$59:AB59),0)</f>
        <v>0</v>
      </c>
      <c r="AC58" s="400">
        <f>IF(AC59=1,SUM($D$59:AC59),0)</f>
        <v>0</v>
      </c>
      <c r="AD58" s="400">
        <f>IF(AD59=1,SUM($D$59:AD59),0)</f>
        <v>0</v>
      </c>
      <c r="AE58" s="400">
        <f>IF(AE59=1,SUM($D$59:AE59),0)</f>
        <v>0</v>
      </c>
      <c r="AF58" s="401">
        <f>IF(AF59=1,SUM($D$59:AF59),0)</f>
        <v>0</v>
      </c>
      <c r="AG58" s="401">
        <f>IF(AG59=1,SUM($D$59:AG59),0)</f>
        <v>0</v>
      </c>
      <c r="AH58" s="401">
        <f>IF(AH59=1,SUM($D$59:AH59),0)</f>
        <v>0</v>
      </c>
      <c r="AI58" s="401">
        <f>IF(AI59=1,SUM($D$59:AI59),0)</f>
        <v>0</v>
      </c>
      <c r="AJ58" s="402">
        <f>IF(AJ59=1,SUM($D$59:AJ59),0)</f>
        <v>0</v>
      </c>
      <c r="AK58" s="402">
        <f>IF(AK59=1,SUM($D$59:AK59),0)</f>
        <v>0</v>
      </c>
      <c r="AL58" s="402">
        <f>IF(AL59=1,SUM($D$59:AL59),0)</f>
        <v>0</v>
      </c>
      <c r="AM58" s="402">
        <f>IF(AM59=1,SUM($D$59:AM59),0)</f>
        <v>0</v>
      </c>
      <c r="AO58" s="497"/>
      <c r="AP58" s="172"/>
      <c r="AQ58" s="333">
        <f t="array" ref="AQ58">IF(MIN(IF(Affectation_S2!$B$5:$AN$216=B60&amp;"1",COLUMN(Affectation_S2!$B$5:$AN$216)))&lt;&gt;0,MIN(IF(Affectation_S2!$B$5:$AN$216=B60&amp;"1",COLUMN(Affectation_S2!$B$5:$AN$216))),"")</f>
        <v>20</v>
      </c>
      <c r="AR58" s="333">
        <f t="array" ref="AR58">IF(MIN(IF(Affectation_S2!$B$5:$AN$216=B60&amp;"2",COLUMN(Affectation_S2!$B$5:$AN$216)))&lt;&gt;0,MIN(IF(Affectation_S2!$B$5:$AN$216=B60&amp;"2",COLUMN(Affectation_S2!$B$5:$AN$216))),"")</f>
        <v>21</v>
      </c>
      <c r="AS58" s="333" t="str">
        <f t="array" ref="AS58">IF(MIN(IF(Affectation_S2!$B$5:$AN$216=B60&amp;"3",COLUMN(Affectation_S2!$B$5:$AN$216)))&lt;&gt;0,MIN(IF(Affectation_S2!$B$5:$AN$216=B60&amp;"3",COLUMN(Affectation_S2!$B$5:$AN$216))),"")</f>
        <v/>
      </c>
      <c r="AT58" s="333" t="str">
        <f t="array" ref="AT58">IF(MIN(IF(Affectation_S2!$B$5:$AN$216=B60&amp;"4",COLUMN(Affectation_S2!$B$5:$AN$216)))&lt;&gt;0,MIN(IF(Affectation_S2!$B$5:$AN$216=B60&amp;"4",COLUMN(Affectation_S2!$B$5:$AN$216))),"")</f>
        <v/>
      </c>
    </row>
    <row r="59" spans="1:46" ht="20.100000000000001" hidden="1" customHeight="1">
      <c r="A59" s="635"/>
      <c r="B59" s="207"/>
      <c r="C59" s="207">
        <v>55</v>
      </c>
      <c r="D59" s="394">
        <f>IF(D60&lt;&gt;"",1,0)</f>
        <v>0</v>
      </c>
      <c r="E59" s="394">
        <f>IF(E60&lt;&gt;"",1,0)</f>
        <v>0</v>
      </c>
      <c r="F59" s="394">
        <f t="shared" ref="F59:AM59" si="65">IF(F60&lt;&gt;"",1,0)</f>
        <v>0</v>
      </c>
      <c r="G59" s="394">
        <f t="shared" si="65"/>
        <v>0</v>
      </c>
      <c r="H59" s="395">
        <f t="shared" si="65"/>
        <v>0</v>
      </c>
      <c r="I59" s="395">
        <f t="shared" si="65"/>
        <v>0</v>
      </c>
      <c r="J59" s="395">
        <f t="shared" si="65"/>
        <v>0</v>
      </c>
      <c r="K59" s="395">
        <f t="shared" si="65"/>
        <v>0</v>
      </c>
      <c r="L59" s="396">
        <f t="shared" si="65"/>
        <v>0</v>
      </c>
      <c r="M59" s="396">
        <f t="shared" si="65"/>
        <v>0</v>
      </c>
      <c r="N59" s="396">
        <f t="shared" si="65"/>
        <v>0</v>
      </c>
      <c r="O59" s="396">
        <f t="shared" si="65"/>
        <v>0</v>
      </c>
      <c r="P59" s="397">
        <f t="shared" si="65"/>
        <v>0</v>
      </c>
      <c r="Q59" s="397">
        <f t="shared" si="65"/>
        <v>0</v>
      </c>
      <c r="R59" s="397">
        <f t="shared" si="65"/>
        <v>0</v>
      </c>
      <c r="S59" s="397">
        <f t="shared" si="65"/>
        <v>0</v>
      </c>
      <c r="T59" s="398">
        <f t="shared" si="65"/>
        <v>1</v>
      </c>
      <c r="U59" s="398">
        <f t="shared" si="65"/>
        <v>1</v>
      </c>
      <c r="V59" s="398">
        <f t="shared" si="65"/>
        <v>0</v>
      </c>
      <c r="W59" s="398">
        <f t="shared" si="65"/>
        <v>0</v>
      </c>
      <c r="X59" s="399">
        <f t="shared" si="65"/>
        <v>0</v>
      </c>
      <c r="Y59" s="399">
        <f t="shared" si="65"/>
        <v>0</v>
      </c>
      <c r="Z59" s="399">
        <f t="shared" si="65"/>
        <v>0</v>
      </c>
      <c r="AA59" s="399">
        <f t="shared" si="65"/>
        <v>0</v>
      </c>
      <c r="AB59" s="400">
        <f t="shared" si="65"/>
        <v>0</v>
      </c>
      <c r="AC59" s="400">
        <f t="shared" si="65"/>
        <v>0</v>
      </c>
      <c r="AD59" s="400">
        <f t="shared" si="65"/>
        <v>0</v>
      </c>
      <c r="AE59" s="400">
        <f t="shared" si="65"/>
        <v>0</v>
      </c>
      <c r="AF59" s="401">
        <f t="shared" si="65"/>
        <v>0</v>
      </c>
      <c r="AG59" s="401">
        <f t="shared" si="65"/>
        <v>0</v>
      </c>
      <c r="AH59" s="401">
        <f t="shared" si="65"/>
        <v>0</v>
      </c>
      <c r="AI59" s="401">
        <f t="shared" si="65"/>
        <v>0</v>
      </c>
      <c r="AJ59" s="402">
        <f t="shared" si="65"/>
        <v>0</v>
      </c>
      <c r="AK59" s="402">
        <f t="shared" si="65"/>
        <v>0</v>
      </c>
      <c r="AL59" s="402">
        <f t="shared" si="65"/>
        <v>0</v>
      </c>
      <c r="AM59" s="402">
        <f t="shared" si="65"/>
        <v>0</v>
      </c>
      <c r="AO59" s="497"/>
      <c r="AP59" s="172"/>
      <c r="AQ59" s="153"/>
      <c r="AR59" s="153"/>
      <c r="AS59" s="153"/>
      <c r="AT59" s="193"/>
    </row>
    <row r="60" spans="1:46" ht="20.100000000000001" customHeight="1" thickBot="1">
      <c r="A60" s="636" t="s">
        <v>37</v>
      </c>
      <c r="B60" s="417" t="str">
        <f t="shared" ref="B60" si="66">C60&amp;"A"</f>
        <v>56A</v>
      </c>
      <c r="C60" s="208">
        <v>56</v>
      </c>
      <c r="D60" s="174"/>
      <c r="E60" s="174"/>
      <c r="F60" s="174"/>
      <c r="G60" s="174"/>
      <c r="H60" s="175"/>
      <c r="I60" s="175"/>
      <c r="J60" s="175"/>
      <c r="K60" s="175"/>
      <c r="L60" s="176"/>
      <c r="M60" s="176"/>
      <c r="N60" s="176"/>
      <c r="O60" s="176"/>
      <c r="P60" s="177"/>
      <c r="Q60" s="177"/>
      <c r="R60" s="177"/>
      <c r="S60" s="177"/>
      <c r="T60" s="178" t="s">
        <v>272</v>
      </c>
      <c r="U60" s="178" t="s">
        <v>270</v>
      </c>
      <c r="V60" s="178"/>
      <c r="W60" s="178"/>
      <c r="X60" s="179"/>
      <c r="Y60" s="179"/>
      <c r="Z60" s="179"/>
      <c r="AA60" s="179"/>
      <c r="AB60" s="180"/>
      <c r="AC60" s="180"/>
      <c r="AD60" s="180"/>
      <c r="AE60" s="180"/>
      <c r="AF60" s="181"/>
      <c r="AG60" s="181"/>
      <c r="AH60" s="181"/>
      <c r="AI60" s="181"/>
      <c r="AJ60" s="182"/>
      <c r="AK60" s="182"/>
      <c r="AL60" s="182"/>
      <c r="AM60" s="183"/>
      <c r="AO60" s="498" t="s">
        <v>37</v>
      </c>
      <c r="AP60" s="184" t="s">
        <v>189</v>
      </c>
      <c r="AQ60" s="335" t="str">
        <f>IFERROR(INDEX(Tableau_affectation_S2,AQ57,AQ58),"")</f>
        <v>CFAO</v>
      </c>
      <c r="AR60" s="335" t="str">
        <f>IFERROR(INDEX(Tableau_affectation_S2,AR57,AR58),"")</f>
        <v>Conception de systèmes mécanique</v>
      </c>
      <c r="AS60" s="335" t="str">
        <f>IFERROR(INDEX(Tableau_affectation_S2,AS57,AS58),"")</f>
        <v/>
      </c>
      <c r="AT60" s="335" t="str">
        <f>IFERROR(INDEX(Tableau_affectation_S2,AT57,AT58),"")</f>
        <v/>
      </c>
    </row>
    <row r="61" spans="1:46" ht="20.100000000000001" hidden="1" customHeight="1">
      <c r="A61" s="637"/>
      <c r="B61" s="209"/>
      <c r="C61" s="209">
        <v>57</v>
      </c>
      <c r="D61" s="384" t="str">
        <f>$B$64&amp;D62</f>
        <v>60A1</v>
      </c>
      <c r="E61" s="384" t="str">
        <f>$B$64&amp;E62</f>
        <v>60A0</v>
      </c>
      <c r="F61" s="384" t="str">
        <f t="shared" ref="F61:AM61" si="67">$B$64&amp;F62</f>
        <v>60A0</v>
      </c>
      <c r="G61" s="384" t="str">
        <f t="shared" si="67"/>
        <v>60A0</v>
      </c>
      <c r="H61" s="385" t="str">
        <f t="shared" si="67"/>
        <v>60A0</v>
      </c>
      <c r="I61" s="385" t="str">
        <f t="shared" si="67"/>
        <v>60A0</v>
      </c>
      <c r="J61" s="385" t="str">
        <f t="shared" si="67"/>
        <v>60A0</v>
      </c>
      <c r="K61" s="385" t="str">
        <f t="shared" si="67"/>
        <v>60A0</v>
      </c>
      <c r="L61" s="386" t="str">
        <f t="shared" si="67"/>
        <v>60A0</v>
      </c>
      <c r="M61" s="386" t="str">
        <f t="shared" si="67"/>
        <v>60A0</v>
      </c>
      <c r="N61" s="386" t="str">
        <f t="shared" si="67"/>
        <v>60A0</v>
      </c>
      <c r="O61" s="386" t="str">
        <f t="shared" si="67"/>
        <v>60A0</v>
      </c>
      <c r="P61" s="387" t="str">
        <f t="shared" si="67"/>
        <v>60A0</v>
      </c>
      <c r="Q61" s="387" t="str">
        <f t="shared" si="67"/>
        <v>60A0</v>
      </c>
      <c r="R61" s="387" t="str">
        <f t="shared" si="67"/>
        <v>60A0</v>
      </c>
      <c r="S61" s="387" t="str">
        <f t="shared" si="67"/>
        <v>60A0</v>
      </c>
      <c r="T61" s="388" t="str">
        <f t="shared" si="67"/>
        <v>60A0</v>
      </c>
      <c r="U61" s="388" t="str">
        <f t="shared" si="67"/>
        <v>60A0</v>
      </c>
      <c r="V61" s="388" t="str">
        <f t="shared" si="67"/>
        <v>60A0</v>
      </c>
      <c r="W61" s="388" t="str">
        <f t="shared" si="67"/>
        <v>60A0</v>
      </c>
      <c r="X61" s="389" t="str">
        <f t="shared" si="67"/>
        <v>60A0</v>
      </c>
      <c r="Y61" s="389" t="str">
        <f t="shared" si="67"/>
        <v>60A0</v>
      </c>
      <c r="Z61" s="389" t="str">
        <f t="shared" si="67"/>
        <v>60A0</v>
      </c>
      <c r="AA61" s="389" t="str">
        <f t="shared" si="67"/>
        <v>60A0</v>
      </c>
      <c r="AB61" s="390" t="str">
        <f t="shared" si="67"/>
        <v>60A0</v>
      </c>
      <c r="AC61" s="390" t="str">
        <f t="shared" si="67"/>
        <v>60A0</v>
      </c>
      <c r="AD61" s="390" t="str">
        <f t="shared" si="67"/>
        <v>60A0</v>
      </c>
      <c r="AE61" s="390" t="str">
        <f t="shared" si="67"/>
        <v>60A0</v>
      </c>
      <c r="AF61" s="391" t="str">
        <f t="shared" si="67"/>
        <v>60A0</v>
      </c>
      <c r="AG61" s="391" t="str">
        <f t="shared" si="67"/>
        <v>60A0</v>
      </c>
      <c r="AH61" s="391" t="str">
        <f t="shared" si="67"/>
        <v>60A0</v>
      </c>
      <c r="AI61" s="391" t="str">
        <f t="shared" si="67"/>
        <v>60A0</v>
      </c>
      <c r="AJ61" s="392" t="str">
        <f t="shared" si="67"/>
        <v>60A0</v>
      </c>
      <c r="AK61" s="392" t="str">
        <f t="shared" si="67"/>
        <v>60A0</v>
      </c>
      <c r="AL61" s="392" t="str">
        <f t="shared" si="67"/>
        <v>60A0</v>
      </c>
      <c r="AM61" s="392" t="str">
        <f t="shared" si="67"/>
        <v>60A0</v>
      </c>
      <c r="AO61" s="499"/>
      <c r="AP61" s="161"/>
      <c r="AQ61" s="345">
        <f t="shared" ref="AQ61:AT61" si="68">AQ57+4</f>
        <v>60</v>
      </c>
      <c r="AR61" s="345">
        <f t="shared" si="68"/>
        <v>60</v>
      </c>
      <c r="AS61" s="345">
        <f t="shared" si="68"/>
        <v>60</v>
      </c>
      <c r="AT61" s="345">
        <f t="shared" si="68"/>
        <v>60</v>
      </c>
    </row>
    <row r="62" spans="1:46" ht="20.100000000000001" hidden="1" customHeight="1">
      <c r="A62" s="638"/>
      <c r="B62" s="210"/>
      <c r="C62" s="210">
        <v>58</v>
      </c>
      <c r="D62" s="394">
        <f>D63</f>
        <v>1</v>
      </c>
      <c r="E62" s="394">
        <f>IF(E63=1,SUM($D$63:E63),0)</f>
        <v>0</v>
      </c>
      <c r="F62" s="394">
        <f>IF(F63=1,SUM($D$63:F63),0)</f>
        <v>0</v>
      </c>
      <c r="G62" s="394">
        <f>IF(G63=1,SUM($D$63:G63),0)</f>
        <v>0</v>
      </c>
      <c r="H62" s="395">
        <f>IF(H63=1,SUM($D$63:H63),0)</f>
        <v>0</v>
      </c>
      <c r="I62" s="395">
        <f>IF(I63=1,SUM($D$63:I63),0)</f>
        <v>0</v>
      </c>
      <c r="J62" s="395">
        <f>IF(J63=1,SUM($D$63:J63),0)</f>
        <v>0</v>
      </c>
      <c r="K62" s="395">
        <f>IF(K63=1,SUM($D$63:K63),0)</f>
        <v>0</v>
      </c>
      <c r="L62" s="396">
        <f>IF(L63=1,SUM($D$63:L63),0)</f>
        <v>0</v>
      </c>
      <c r="M62" s="396">
        <f>IF(M63=1,SUM($D$63:M63),0)</f>
        <v>0</v>
      </c>
      <c r="N62" s="396">
        <f>IF(N63=1,SUM($D$63:N63),0)</f>
        <v>0</v>
      </c>
      <c r="O62" s="396">
        <f>IF(O63=1,SUM($D$63:O63),0)</f>
        <v>0</v>
      </c>
      <c r="P62" s="397">
        <f>IF(P63=1,SUM($D$63:P63),0)</f>
        <v>0</v>
      </c>
      <c r="Q62" s="397">
        <f>IF(Q63=1,SUM($D$63:Q63),0)</f>
        <v>0</v>
      </c>
      <c r="R62" s="397">
        <f>IF(R63=1,SUM($D$63:R63),0)</f>
        <v>0</v>
      </c>
      <c r="S62" s="397">
        <f>IF(S63=1,SUM($D$63:S63),0)</f>
        <v>0</v>
      </c>
      <c r="T62" s="398">
        <f>IF(T63=1,SUM($D$63:T63),0)</f>
        <v>0</v>
      </c>
      <c r="U62" s="398">
        <f>IF(U63=1,SUM($D$63:U63),0)</f>
        <v>0</v>
      </c>
      <c r="V62" s="398">
        <f>IF(V63=1,SUM($D$63:V63),0)</f>
        <v>0</v>
      </c>
      <c r="W62" s="398">
        <f>IF(W63=1,SUM($D$63:W63),0)</f>
        <v>0</v>
      </c>
      <c r="X62" s="399">
        <f>IF(X63=1,SUM($D$63:X63),0)</f>
        <v>0</v>
      </c>
      <c r="Y62" s="399">
        <f>IF(Y63=1,SUM($D$63:Y63),0)</f>
        <v>0</v>
      </c>
      <c r="Z62" s="399">
        <f>IF(Z63=1,SUM($D$63:Z63),0)</f>
        <v>0</v>
      </c>
      <c r="AA62" s="399">
        <f>IF(AA63=1,SUM($D$63:AA63),0)</f>
        <v>0</v>
      </c>
      <c r="AB62" s="400">
        <f>IF(AB63=1,SUM($D$63:AB63),0)</f>
        <v>0</v>
      </c>
      <c r="AC62" s="400">
        <f>IF(AC63=1,SUM($D$63:AC63),0)</f>
        <v>0</v>
      </c>
      <c r="AD62" s="400">
        <f>IF(AD63=1,SUM($D$63:AD63),0)</f>
        <v>0</v>
      </c>
      <c r="AE62" s="400">
        <f>IF(AE63=1,SUM($D$63:AE63),0)</f>
        <v>0</v>
      </c>
      <c r="AF62" s="401">
        <f>IF(AF63=1,SUM($D$63:AF63),0)</f>
        <v>0</v>
      </c>
      <c r="AG62" s="401">
        <f>IF(AG63=1,SUM($D$63:AG63),0)</f>
        <v>0</v>
      </c>
      <c r="AH62" s="401">
        <f>IF(AH63=1,SUM($D$63:AH63),0)</f>
        <v>0</v>
      </c>
      <c r="AI62" s="401">
        <f>IF(AI63=1,SUM($D$63:AI63),0)</f>
        <v>0</v>
      </c>
      <c r="AJ62" s="402">
        <f>IF(AJ63=1,SUM($D$63:AJ63),0)</f>
        <v>0</v>
      </c>
      <c r="AK62" s="402">
        <f>IF(AK63=1,SUM($D$63:AK63),0)</f>
        <v>0</v>
      </c>
      <c r="AL62" s="402">
        <f>IF(AL63=1,SUM($D$63:AL63),0)</f>
        <v>0</v>
      </c>
      <c r="AM62" s="402">
        <f>IF(AM63=1,SUM($D$63:AM63),0)</f>
        <v>0</v>
      </c>
      <c r="AO62" s="500"/>
      <c r="AP62" s="172"/>
      <c r="AQ62" s="333">
        <f t="array" ref="AQ62">IF(MIN(IF(Affectation_S2!$B$5:$AN$216=B64&amp;"1",COLUMN(Affectation_S2!$B$5:$AN$216)))&lt;&gt;0,MIN(IF(Affectation_S2!$B$5:$AN$216=B64&amp;"1",COLUMN(Affectation_S2!$B$5:$AN$216))),"")</f>
        <v>4</v>
      </c>
      <c r="AR62" s="333" t="str">
        <f t="array" ref="AR62">IF(MIN(IF(Affectation_S2!$B$5:$AN$216=B64&amp;"2",COLUMN(Affectation_S2!$B$5:$AN$216)))&lt;&gt;0,MIN(IF(Affectation_S2!$B$5:$AN$216=B64&amp;"2",COLUMN(Affectation_S2!$B$5:$AN$216))),"")</f>
        <v/>
      </c>
      <c r="AS62" s="333" t="str">
        <f t="array" ref="AS62">IF(MIN(IF(Affectation_S2!$B$5:$AN$216=B64&amp;"3",COLUMN(Affectation_S2!$B$5:$AN$216)))&lt;&gt;0,MIN(IF(Affectation_S2!$B$5:$AN$216=B64&amp;"3",COLUMN(Affectation_S2!$B$5:$AN$216))),"")</f>
        <v/>
      </c>
      <c r="AT62" s="333" t="str">
        <f t="array" ref="AT62">IF(MIN(IF(Affectation_S2!$B$5:$AN$216=B64&amp;"4",COLUMN(Affectation_S2!$B$5:$AN$216)))&lt;&gt;0,MIN(IF(Affectation_S2!$B$5:$AN$216=B64&amp;"4",COLUMN(Affectation_S2!$B$5:$AN$216))),"")</f>
        <v/>
      </c>
    </row>
    <row r="63" spans="1:46" ht="20.100000000000001" hidden="1" customHeight="1">
      <c r="A63" s="638"/>
      <c r="B63" s="210"/>
      <c r="C63" s="210">
        <v>59</v>
      </c>
      <c r="D63" s="394">
        <f>IF(D64&lt;&gt;"",1,0)</f>
        <v>1</v>
      </c>
      <c r="E63" s="394">
        <f>IF(E64&lt;&gt;"",1,0)</f>
        <v>0</v>
      </c>
      <c r="F63" s="394">
        <f t="shared" ref="F63:AM63" si="69">IF(F64&lt;&gt;"",1,0)</f>
        <v>0</v>
      </c>
      <c r="G63" s="394">
        <f t="shared" si="69"/>
        <v>0</v>
      </c>
      <c r="H63" s="395">
        <f t="shared" si="69"/>
        <v>0</v>
      </c>
      <c r="I63" s="395">
        <f t="shared" si="69"/>
        <v>0</v>
      </c>
      <c r="J63" s="395">
        <f t="shared" si="69"/>
        <v>0</v>
      </c>
      <c r="K63" s="395">
        <f t="shared" si="69"/>
        <v>0</v>
      </c>
      <c r="L63" s="396">
        <f t="shared" si="69"/>
        <v>0</v>
      </c>
      <c r="M63" s="396">
        <f t="shared" si="69"/>
        <v>0</v>
      </c>
      <c r="N63" s="396">
        <f t="shared" si="69"/>
        <v>0</v>
      </c>
      <c r="O63" s="396">
        <f t="shared" si="69"/>
        <v>0</v>
      </c>
      <c r="P63" s="397">
        <f t="shared" si="69"/>
        <v>0</v>
      </c>
      <c r="Q63" s="397">
        <f t="shared" si="69"/>
        <v>0</v>
      </c>
      <c r="R63" s="397">
        <f t="shared" si="69"/>
        <v>0</v>
      </c>
      <c r="S63" s="397">
        <f t="shared" si="69"/>
        <v>0</v>
      </c>
      <c r="T63" s="398">
        <f t="shared" si="69"/>
        <v>0</v>
      </c>
      <c r="U63" s="398">
        <f t="shared" si="69"/>
        <v>0</v>
      </c>
      <c r="V63" s="398">
        <f t="shared" si="69"/>
        <v>0</v>
      </c>
      <c r="W63" s="398">
        <f t="shared" si="69"/>
        <v>0</v>
      </c>
      <c r="X63" s="399">
        <f t="shared" si="69"/>
        <v>0</v>
      </c>
      <c r="Y63" s="399">
        <f t="shared" si="69"/>
        <v>0</v>
      </c>
      <c r="Z63" s="399">
        <f t="shared" si="69"/>
        <v>0</v>
      </c>
      <c r="AA63" s="399">
        <f t="shared" si="69"/>
        <v>0</v>
      </c>
      <c r="AB63" s="400">
        <f t="shared" si="69"/>
        <v>0</v>
      </c>
      <c r="AC63" s="400">
        <f t="shared" si="69"/>
        <v>0</v>
      </c>
      <c r="AD63" s="400">
        <f t="shared" si="69"/>
        <v>0</v>
      </c>
      <c r="AE63" s="400">
        <f t="shared" si="69"/>
        <v>0</v>
      </c>
      <c r="AF63" s="401">
        <f t="shared" si="69"/>
        <v>0</v>
      </c>
      <c r="AG63" s="401">
        <f t="shared" si="69"/>
        <v>0</v>
      </c>
      <c r="AH63" s="401">
        <f t="shared" si="69"/>
        <v>0</v>
      </c>
      <c r="AI63" s="401">
        <f t="shared" si="69"/>
        <v>0</v>
      </c>
      <c r="AJ63" s="402">
        <f t="shared" si="69"/>
        <v>0</v>
      </c>
      <c r="AK63" s="402">
        <f t="shared" si="69"/>
        <v>0</v>
      </c>
      <c r="AL63" s="402">
        <f t="shared" si="69"/>
        <v>0</v>
      </c>
      <c r="AM63" s="402">
        <f t="shared" si="69"/>
        <v>0</v>
      </c>
      <c r="AO63" s="500"/>
      <c r="AP63" s="172"/>
      <c r="AQ63" s="153"/>
      <c r="AR63" s="153"/>
      <c r="AS63" s="153"/>
      <c r="AT63" s="193"/>
    </row>
    <row r="64" spans="1:46" ht="20.100000000000001" customHeight="1" thickBot="1">
      <c r="A64" s="639" t="s">
        <v>73</v>
      </c>
      <c r="B64" s="418" t="str">
        <f t="shared" ref="B64" si="70">C64&amp;"A"</f>
        <v>60A</v>
      </c>
      <c r="C64" s="211">
        <v>60</v>
      </c>
      <c r="D64" s="174" t="s">
        <v>203</v>
      </c>
      <c r="E64" s="174"/>
      <c r="F64" s="174"/>
      <c r="G64" s="174"/>
      <c r="H64" s="175"/>
      <c r="I64" s="175"/>
      <c r="J64" s="175"/>
      <c r="K64" s="175"/>
      <c r="L64" s="176"/>
      <c r="M64" s="176"/>
      <c r="N64" s="176"/>
      <c r="O64" s="176"/>
      <c r="P64" s="177"/>
      <c r="Q64" s="177"/>
      <c r="R64" s="177"/>
      <c r="S64" s="177"/>
      <c r="T64" s="178"/>
      <c r="U64" s="178"/>
      <c r="V64" s="178"/>
      <c r="W64" s="178"/>
      <c r="X64" s="179"/>
      <c r="Y64" s="179"/>
      <c r="Z64" s="179"/>
      <c r="AA64" s="179"/>
      <c r="AB64" s="180"/>
      <c r="AC64" s="180"/>
      <c r="AD64" s="180"/>
      <c r="AE64" s="180"/>
      <c r="AF64" s="181"/>
      <c r="AG64" s="181"/>
      <c r="AH64" s="181"/>
      <c r="AI64" s="181"/>
      <c r="AJ64" s="182"/>
      <c r="AK64" s="182"/>
      <c r="AL64" s="182"/>
      <c r="AM64" s="183"/>
      <c r="AO64" s="501" t="s">
        <v>73</v>
      </c>
      <c r="AP64" s="184" t="s">
        <v>189</v>
      </c>
      <c r="AQ64" s="335" t="str">
        <f>IFERROR(INDEX(Tableau_affectation_S2,AQ61,AQ62),"")</f>
        <v>Corrosion et prot. des métaux</v>
      </c>
      <c r="AR64" s="335" t="str">
        <f>IFERROR(INDEX(Tableau_affectation_S2,AR61,AR62),"")</f>
        <v/>
      </c>
      <c r="AS64" s="335" t="str">
        <f>IFERROR(INDEX(Tableau_affectation_S2,AS61,AS62),"")</f>
        <v/>
      </c>
      <c r="AT64" s="335" t="str">
        <f>IFERROR(INDEX(Tableau_affectation_S2,AT61,AT62),"")</f>
        <v/>
      </c>
    </row>
    <row r="65" spans="1:46" ht="20.100000000000001" hidden="1" customHeight="1">
      <c r="A65" s="640"/>
      <c r="B65" s="212"/>
      <c r="C65" s="212">
        <v>61</v>
      </c>
      <c r="D65" s="384" t="str">
        <f>$B$68&amp;D66</f>
        <v>64A0</v>
      </c>
      <c r="E65" s="384" t="str">
        <f>$B$68&amp;E66</f>
        <v>64A0</v>
      </c>
      <c r="F65" s="384" t="str">
        <f t="shared" ref="F65:AM65" si="71">$B$68&amp;F66</f>
        <v>64A0</v>
      </c>
      <c r="G65" s="384" t="str">
        <f t="shared" si="71"/>
        <v>64A0</v>
      </c>
      <c r="H65" s="385" t="str">
        <f t="shared" si="71"/>
        <v>64A0</v>
      </c>
      <c r="I65" s="385" t="str">
        <f t="shared" si="71"/>
        <v>64A0</v>
      </c>
      <c r="J65" s="385" t="str">
        <f t="shared" si="71"/>
        <v>64A0</v>
      </c>
      <c r="K65" s="385" t="str">
        <f t="shared" si="71"/>
        <v>64A0</v>
      </c>
      <c r="L65" s="386" t="str">
        <f t="shared" si="71"/>
        <v>64A0</v>
      </c>
      <c r="M65" s="386" t="str">
        <f t="shared" si="71"/>
        <v>64A0</v>
      </c>
      <c r="N65" s="386" t="str">
        <f t="shared" si="71"/>
        <v>64A0</v>
      </c>
      <c r="O65" s="386" t="str">
        <f t="shared" si="71"/>
        <v>64A0</v>
      </c>
      <c r="P65" s="387" t="str">
        <f t="shared" si="71"/>
        <v>64A0</v>
      </c>
      <c r="Q65" s="387" t="str">
        <f t="shared" si="71"/>
        <v>64A0</v>
      </c>
      <c r="R65" s="387" t="str">
        <f t="shared" si="71"/>
        <v>64A0</v>
      </c>
      <c r="S65" s="387" t="str">
        <f t="shared" si="71"/>
        <v>64A0</v>
      </c>
      <c r="T65" s="388" t="str">
        <f t="shared" si="71"/>
        <v>64A0</v>
      </c>
      <c r="U65" s="388" t="str">
        <f t="shared" si="71"/>
        <v>64A0</v>
      </c>
      <c r="V65" s="388" t="str">
        <f t="shared" si="71"/>
        <v>64A0</v>
      </c>
      <c r="W65" s="388" t="str">
        <f t="shared" si="71"/>
        <v>64A0</v>
      </c>
      <c r="X65" s="389" t="str">
        <f t="shared" si="71"/>
        <v>64A0</v>
      </c>
      <c r="Y65" s="389" t="str">
        <f t="shared" si="71"/>
        <v>64A0</v>
      </c>
      <c r="Z65" s="389" t="str">
        <f t="shared" si="71"/>
        <v>64A0</v>
      </c>
      <c r="AA65" s="389" t="str">
        <f t="shared" si="71"/>
        <v>64A0</v>
      </c>
      <c r="AB65" s="390" t="str">
        <f t="shared" si="71"/>
        <v>64A0</v>
      </c>
      <c r="AC65" s="390" t="str">
        <f t="shared" si="71"/>
        <v>64A0</v>
      </c>
      <c r="AD65" s="390" t="str">
        <f t="shared" si="71"/>
        <v>64A0</v>
      </c>
      <c r="AE65" s="390" t="str">
        <f t="shared" si="71"/>
        <v>64A0</v>
      </c>
      <c r="AF65" s="391" t="str">
        <f t="shared" si="71"/>
        <v>64A0</v>
      </c>
      <c r="AG65" s="391" t="str">
        <f t="shared" si="71"/>
        <v>64A0</v>
      </c>
      <c r="AH65" s="391" t="str">
        <f t="shared" si="71"/>
        <v>64A0</v>
      </c>
      <c r="AI65" s="391" t="str">
        <f t="shared" si="71"/>
        <v>64A0</v>
      </c>
      <c r="AJ65" s="392" t="str">
        <f t="shared" si="71"/>
        <v>64A0</v>
      </c>
      <c r="AK65" s="392" t="str">
        <f t="shared" si="71"/>
        <v>64A0</v>
      </c>
      <c r="AL65" s="392" t="str">
        <f t="shared" si="71"/>
        <v>64A0</v>
      </c>
      <c r="AM65" s="392" t="str">
        <f t="shared" si="71"/>
        <v>64A0</v>
      </c>
      <c r="AO65" s="502"/>
      <c r="AP65" s="161"/>
      <c r="AQ65" s="345">
        <f t="shared" ref="AQ65:AT65" si="72">AQ61+4</f>
        <v>64</v>
      </c>
      <c r="AR65" s="345">
        <f t="shared" si="72"/>
        <v>64</v>
      </c>
      <c r="AS65" s="345">
        <f t="shared" si="72"/>
        <v>64</v>
      </c>
      <c r="AT65" s="345">
        <f t="shared" si="72"/>
        <v>64</v>
      </c>
    </row>
    <row r="66" spans="1:46" ht="20.100000000000001" hidden="1" customHeight="1">
      <c r="A66" s="641"/>
      <c r="B66" s="213"/>
      <c r="C66" s="213">
        <v>62</v>
      </c>
      <c r="D66" s="394">
        <f>D67</f>
        <v>0</v>
      </c>
      <c r="E66" s="394">
        <f>IF(E67=1,SUM($D$67:E67),0)</f>
        <v>0</v>
      </c>
      <c r="F66" s="394">
        <f>IF(F67=1,SUM($D$67:F67),0)</f>
        <v>0</v>
      </c>
      <c r="G66" s="394">
        <f>IF(G67=1,SUM($D$67:G67),0)</f>
        <v>0</v>
      </c>
      <c r="H66" s="395">
        <f>IF(H67=1,SUM($D$67:H67),0)</f>
        <v>0</v>
      </c>
      <c r="I66" s="395">
        <f>IF(I67=1,SUM($D$67:I67),0)</f>
        <v>0</v>
      </c>
      <c r="J66" s="395">
        <f>IF(J67=1,SUM($D$67:J67),0)</f>
        <v>0</v>
      </c>
      <c r="K66" s="395">
        <f>IF(K67=1,SUM($D$67:K67),0)</f>
        <v>0</v>
      </c>
      <c r="L66" s="396">
        <f>IF(L67=1,SUM($D$67:L67),0)</f>
        <v>0</v>
      </c>
      <c r="M66" s="396">
        <f>IF(M67=1,SUM($D$67:M67),0)</f>
        <v>0</v>
      </c>
      <c r="N66" s="396">
        <f>IF(N67=1,SUM($D$67:N67),0)</f>
        <v>0</v>
      </c>
      <c r="O66" s="396">
        <f>IF(O67=1,SUM($D$67:O67),0)</f>
        <v>0</v>
      </c>
      <c r="P66" s="397">
        <f>IF(P67=1,SUM($D$67:P67),0)</f>
        <v>0</v>
      </c>
      <c r="Q66" s="397">
        <f>IF(Q67=1,SUM($D$67:Q67),0)</f>
        <v>0</v>
      </c>
      <c r="R66" s="397">
        <f>IF(R67=1,SUM($D$67:R67),0)</f>
        <v>0</v>
      </c>
      <c r="S66" s="397">
        <f>IF(S67=1,SUM($D$67:S67),0)</f>
        <v>0</v>
      </c>
      <c r="T66" s="398">
        <f>IF(T67=1,SUM($D$67:T67),0)</f>
        <v>0</v>
      </c>
      <c r="U66" s="398">
        <f>IF(U67=1,SUM($D$67:U67),0)</f>
        <v>0</v>
      </c>
      <c r="V66" s="398">
        <f>IF(V67=1,SUM($D$67:V67),0)</f>
        <v>0</v>
      </c>
      <c r="W66" s="398">
        <f>IF(W67=1,SUM($D$67:W67),0)</f>
        <v>0</v>
      </c>
      <c r="X66" s="399">
        <f>IF(X67=1,SUM($D$67:X67),0)</f>
        <v>0</v>
      </c>
      <c r="Y66" s="399">
        <f>IF(Y67=1,SUM($D$67:Y67),0)</f>
        <v>0</v>
      </c>
      <c r="Z66" s="399">
        <f>IF(Z67=1,SUM($D$67:Z67),0)</f>
        <v>0</v>
      </c>
      <c r="AA66" s="399">
        <f>IF(AA67=1,SUM($D$67:AA67),0)</f>
        <v>0</v>
      </c>
      <c r="AB66" s="400">
        <f>IF(AB67=1,SUM($D$67:AB67),0)</f>
        <v>0</v>
      </c>
      <c r="AC66" s="400">
        <f>IF(AC67=1,SUM($D$67:AC67),0)</f>
        <v>0</v>
      </c>
      <c r="AD66" s="400">
        <f>IF(AD67=1,SUM($D$67:AD67),0)</f>
        <v>0</v>
      </c>
      <c r="AE66" s="400">
        <f>IF(AE67=1,SUM($D$67:AE67),0)</f>
        <v>0</v>
      </c>
      <c r="AF66" s="401">
        <f>IF(AF67=1,SUM($D$67:AF67),0)</f>
        <v>0</v>
      </c>
      <c r="AG66" s="401">
        <f>IF(AG67=1,SUM($D$67:AG67),0)</f>
        <v>0</v>
      </c>
      <c r="AH66" s="401">
        <f>IF(AH67=1,SUM($D$67:AH67),0)</f>
        <v>0</v>
      </c>
      <c r="AI66" s="401">
        <f>IF(AI67=1,SUM($D$67:AI67),0)</f>
        <v>0</v>
      </c>
      <c r="AJ66" s="402">
        <f>IF(AJ67=1,SUM($D$67:AJ67),0)</f>
        <v>0</v>
      </c>
      <c r="AK66" s="402">
        <f>IF(AK67=1,SUM($D$67:AK67),0)</f>
        <v>0</v>
      </c>
      <c r="AL66" s="402">
        <f>IF(AL67=1,SUM($D$67:AL67),0)</f>
        <v>0</v>
      </c>
      <c r="AM66" s="402">
        <f>IF(AM67=1,SUM($D$67:AM67),0)</f>
        <v>0</v>
      </c>
      <c r="AO66" s="503"/>
      <c r="AP66" s="172"/>
      <c r="AQ66" s="333" t="str">
        <f t="array" ref="AQ66">IF(MIN(IF(Affectation_S2!$B$5:$AN$216=B68&amp;"1",COLUMN(Affectation_S2!$B$5:$AN$216)))&lt;&gt;0,MIN(IF(Affectation_S2!$B$5:$AN$216=B68&amp;"1",COLUMN(Affectation_S2!$B$5:$AN$216))),"")</f>
        <v/>
      </c>
      <c r="AR66" s="333" t="str">
        <f t="array" ref="AR66">IF(MIN(IF(Affectation_S2!$B$5:$AN$216=B68&amp;"2",COLUMN(Affectation_S2!$B$5:$AN$216)))&lt;&gt;0,MIN(IF(Affectation_S2!$B$5:$AN$216=B68&amp;"2",COLUMN(Affectation_S2!$B$5:$AN$216))),"")</f>
        <v/>
      </c>
      <c r="AS66" s="333" t="str">
        <f t="array" ref="AS66">IF(MIN(IF(Affectation_S2!$B$5:$AN$216=B68&amp;"3",COLUMN(Affectation_S2!$B$5:$AN$216)))&lt;&gt;0,MIN(IF(Affectation_S2!$B$5:$AN$216=B68&amp;"3",COLUMN(Affectation_S2!$B$5:$AN$216))),"")</f>
        <v/>
      </c>
      <c r="AT66" s="333" t="str">
        <f t="array" ref="AT66">IF(MIN(IF(Affectation_S2!$B$5:$AN$216=B68&amp;"4",COLUMN(Affectation_S2!$B$5:$AN$216)))&lt;&gt;0,MIN(IF(Affectation_S2!$B$5:$AN$216=B68&amp;"4",COLUMN(Affectation_S2!$B$5:$AN$216))),"")</f>
        <v/>
      </c>
    </row>
    <row r="67" spans="1:46" ht="20.100000000000001" hidden="1" customHeight="1">
      <c r="A67" s="641"/>
      <c r="B67" s="213"/>
      <c r="C67" s="213">
        <v>63</v>
      </c>
      <c r="D67" s="394">
        <f>IF(D68&lt;&gt;"",1,0)</f>
        <v>0</v>
      </c>
      <c r="E67" s="394">
        <f>IF(E68&lt;&gt;"",1,0)</f>
        <v>0</v>
      </c>
      <c r="F67" s="394">
        <f t="shared" ref="F67:AM67" si="73">IF(F68&lt;&gt;"",1,0)</f>
        <v>0</v>
      </c>
      <c r="G67" s="394">
        <f t="shared" si="73"/>
        <v>0</v>
      </c>
      <c r="H67" s="395">
        <f t="shared" si="73"/>
        <v>0</v>
      </c>
      <c r="I67" s="395">
        <f t="shared" si="73"/>
        <v>0</v>
      </c>
      <c r="J67" s="395">
        <f t="shared" si="73"/>
        <v>0</v>
      </c>
      <c r="K67" s="395">
        <f t="shared" si="73"/>
        <v>0</v>
      </c>
      <c r="L67" s="396">
        <f t="shared" si="73"/>
        <v>0</v>
      </c>
      <c r="M67" s="396">
        <f t="shared" si="73"/>
        <v>0</v>
      </c>
      <c r="N67" s="396">
        <f t="shared" si="73"/>
        <v>0</v>
      </c>
      <c r="O67" s="396">
        <f t="shared" si="73"/>
        <v>0</v>
      </c>
      <c r="P67" s="397">
        <f t="shared" si="73"/>
        <v>0</v>
      </c>
      <c r="Q67" s="397">
        <f t="shared" si="73"/>
        <v>0</v>
      </c>
      <c r="R67" s="397">
        <f t="shared" si="73"/>
        <v>0</v>
      </c>
      <c r="S67" s="397">
        <f t="shared" si="73"/>
        <v>0</v>
      </c>
      <c r="T67" s="398">
        <f t="shared" si="73"/>
        <v>0</v>
      </c>
      <c r="U67" s="398">
        <f t="shared" si="73"/>
        <v>0</v>
      </c>
      <c r="V67" s="398">
        <f t="shared" si="73"/>
        <v>0</v>
      </c>
      <c r="W67" s="398">
        <f t="shared" si="73"/>
        <v>0</v>
      </c>
      <c r="X67" s="399">
        <f t="shared" si="73"/>
        <v>0</v>
      </c>
      <c r="Y67" s="399">
        <f t="shared" si="73"/>
        <v>0</v>
      </c>
      <c r="Z67" s="399">
        <f t="shared" si="73"/>
        <v>0</v>
      </c>
      <c r="AA67" s="399">
        <f t="shared" si="73"/>
        <v>0</v>
      </c>
      <c r="AB67" s="400">
        <f t="shared" si="73"/>
        <v>0</v>
      </c>
      <c r="AC67" s="400">
        <f t="shared" si="73"/>
        <v>0</v>
      </c>
      <c r="AD67" s="400">
        <f t="shared" si="73"/>
        <v>0</v>
      </c>
      <c r="AE67" s="400">
        <f t="shared" si="73"/>
        <v>0</v>
      </c>
      <c r="AF67" s="401">
        <f t="shared" si="73"/>
        <v>0</v>
      </c>
      <c r="AG67" s="401">
        <f t="shared" si="73"/>
        <v>0</v>
      </c>
      <c r="AH67" s="401">
        <f t="shared" si="73"/>
        <v>0</v>
      </c>
      <c r="AI67" s="401">
        <f t="shared" si="73"/>
        <v>0</v>
      </c>
      <c r="AJ67" s="402">
        <f t="shared" si="73"/>
        <v>0</v>
      </c>
      <c r="AK67" s="402">
        <f t="shared" si="73"/>
        <v>0</v>
      </c>
      <c r="AL67" s="402">
        <f t="shared" si="73"/>
        <v>0</v>
      </c>
      <c r="AM67" s="402">
        <f t="shared" si="73"/>
        <v>0</v>
      </c>
      <c r="AO67" s="503"/>
      <c r="AP67" s="172"/>
      <c r="AQ67" s="153"/>
      <c r="AR67" s="153"/>
      <c r="AS67" s="153"/>
      <c r="AT67" s="193"/>
    </row>
    <row r="68" spans="1:46" ht="20.100000000000001" customHeight="1" thickBot="1">
      <c r="A68" s="642" t="s">
        <v>68</v>
      </c>
      <c r="B68" s="419" t="str">
        <f t="shared" ref="B68" si="74">C68&amp;"A"</f>
        <v>64A</v>
      </c>
      <c r="C68" s="214">
        <v>64</v>
      </c>
      <c r="D68" s="174"/>
      <c r="E68" s="174"/>
      <c r="F68" s="174"/>
      <c r="G68" s="174"/>
      <c r="H68" s="175"/>
      <c r="I68" s="175"/>
      <c r="J68" s="175"/>
      <c r="K68" s="175"/>
      <c r="L68" s="176"/>
      <c r="M68" s="176"/>
      <c r="N68" s="176"/>
      <c r="O68" s="176"/>
      <c r="P68" s="177"/>
      <c r="Q68" s="177"/>
      <c r="R68" s="177"/>
      <c r="S68" s="177"/>
      <c r="T68" s="178"/>
      <c r="U68" s="178"/>
      <c r="V68" s="178"/>
      <c r="W68" s="178"/>
      <c r="X68" s="179"/>
      <c r="Y68" s="179"/>
      <c r="Z68" s="179"/>
      <c r="AA68" s="179"/>
      <c r="AB68" s="180"/>
      <c r="AC68" s="180"/>
      <c r="AD68" s="180"/>
      <c r="AE68" s="180"/>
      <c r="AF68" s="181"/>
      <c r="AG68" s="181"/>
      <c r="AH68" s="181"/>
      <c r="AI68" s="181"/>
      <c r="AJ68" s="182"/>
      <c r="AK68" s="182"/>
      <c r="AL68" s="182"/>
      <c r="AM68" s="183"/>
      <c r="AO68" s="504" t="s">
        <v>68</v>
      </c>
      <c r="AP68" s="184" t="s">
        <v>189</v>
      </c>
      <c r="AQ68" s="335" t="str">
        <f>IFERROR(INDEX(Tableau_affectation_S2,AQ65,AQ66),"")</f>
        <v/>
      </c>
      <c r="AR68" s="335" t="str">
        <f>IFERROR(INDEX(Tableau_affectation_S2,AR65,AR66),"")</f>
        <v/>
      </c>
      <c r="AS68" s="335" t="str">
        <f>IFERROR(INDEX(Tableau_affectation_S2,AS65,AS66),"")</f>
        <v/>
      </c>
      <c r="AT68" s="335" t="str">
        <f>IFERROR(INDEX(Tableau_affectation_S2,AT65,AT66),"")</f>
        <v/>
      </c>
    </row>
    <row r="69" spans="1:46" ht="20.100000000000001" hidden="1" customHeight="1">
      <c r="A69" s="643"/>
      <c r="B69" s="215"/>
      <c r="C69" s="215">
        <v>65</v>
      </c>
      <c r="D69" s="384" t="str">
        <f>$B$72&amp;D70</f>
        <v>68A0</v>
      </c>
      <c r="E69" s="384" t="str">
        <f>$B$72&amp;E70</f>
        <v>68A0</v>
      </c>
      <c r="F69" s="384" t="str">
        <f t="shared" ref="F69:AM69" si="75">$B$72&amp;F70</f>
        <v>68A0</v>
      </c>
      <c r="G69" s="384" t="str">
        <f t="shared" si="75"/>
        <v>68A0</v>
      </c>
      <c r="H69" s="385" t="str">
        <f t="shared" si="75"/>
        <v>68A1</v>
      </c>
      <c r="I69" s="385" t="str">
        <f t="shared" si="75"/>
        <v>68A0</v>
      </c>
      <c r="J69" s="385" t="str">
        <f t="shared" si="75"/>
        <v>68A0</v>
      </c>
      <c r="K69" s="385" t="str">
        <f t="shared" si="75"/>
        <v>68A0</v>
      </c>
      <c r="L69" s="386" t="str">
        <f t="shared" si="75"/>
        <v>68A0</v>
      </c>
      <c r="M69" s="386" t="str">
        <f t="shared" si="75"/>
        <v>68A0</v>
      </c>
      <c r="N69" s="386" t="str">
        <f t="shared" si="75"/>
        <v>68A0</v>
      </c>
      <c r="O69" s="386" t="str">
        <f t="shared" si="75"/>
        <v>68A0</v>
      </c>
      <c r="P69" s="387" t="str">
        <f t="shared" si="75"/>
        <v>68A2</v>
      </c>
      <c r="Q69" s="387" t="str">
        <f t="shared" si="75"/>
        <v>68A0</v>
      </c>
      <c r="R69" s="387" t="str">
        <f t="shared" si="75"/>
        <v>68A0</v>
      </c>
      <c r="S69" s="387" t="str">
        <f t="shared" si="75"/>
        <v>68A0</v>
      </c>
      <c r="T69" s="388" t="str">
        <f t="shared" si="75"/>
        <v>68A3</v>
      </c>
      <c r="U69" s="388" t="str">
        <f t="shared" si="75"/>
        <v>68A0</v>
      </c>
      <c r="V69" s="388" t="str">
        <f t="shared" si="75"/>
        <v>68A0</v>
      </c>
      <c r="W69" s="388" t="str">
        <f t="shared" si="75"/>
        <v>68A0</v>
      </c>
      <c r="X69" s="389" t="str">
        <f t="shared" si="75"/>
        <v>68A0</v>
      </c>
      <c r="Y69" s="389" t="str">
        <f t="shared" si="75"/>
        <v>68A0</v>
      </c>
      <c r="Z69" s="389" t="str">
        <f t="shared" si="75"/>
        <v>68A0</v>
      </c>
      <c r="AA69" s="389" t="str">
        <f t="shared" si="75"/>
        <v>68A0</v>
      </c>
      <c r="AB69" s="390" t="str">
        <f t="shared" si="75"/>
        <v>68A0</v>
      </c>
      <c r="AC69" s="390" t="str">
        <f t="shared" si="75"/>
        <v>68A0</v>
      </c>
      <c r="AD69" s="390" t="str">
        <f t="shared" si="75"/>
        <v>68A0</v>
      </c>
      <c r="AE69" s="390" t="str">
        <f t="shared" si="75"/>
        <v>68A0</v>
      </c>
      <c r="AF69" s="391" t="str">
        <f t="shared" si="75"/>
        <v>68A0</v>
      </c>
      <c r="AG69" s="391" t="str">
        <f t="shared" si="75"/>
        <v>68A0</v>
      </c>
      <c r="AH69" s="391" t="str">
        <f t="shared" si="75"/>
        <v>68A0</v>
      </c>
      <c r="AI69" s="391" t="str">
        <f t="shared" si="75"/>
        <v>68A0</v>
      </c>
      <c r="AJ69" s="392" t="str">
        <f t="shared" si="75"/>
        <v>68A0</v>
      </c>
      <c r="AK69" s="392" t="str">
        <f t="shared" si="75"/>
        <v>68A0</v>
      </c>
      <c r="AL69" s="392" t="str">
        <f t="shared" si="75"/>
        <v>68A0</v>
      </c>
      <c r="AM69" s="392" t="str">
        <f t="shared" si="75"/>
        <v>68A0</v>
      </c>
      <c r="AO69" s="505"/>
      <c r="AP69" s="161"/>
      <c r="AQ69" s="345">
        <f t="shared" ref="AQ69:AT69" si="76">AQ65+4</f>
        <v>68</v>
      </c>
      <c r="AR69" s="345">
        <f t="shared" si="76"/>
        <v>68</v>
      </c>
      <c r="AS69" s="345">
        <f t="shared" si="76"/>
        <v>68</v>
      </c>
      <c r="AT69" s="345">
        <f t="shared" si="76"/>
        <v>68</v>
      </c>
    </row>
    <row r="70" spans="1:46" ht="20.100000000000001" hidden="1" customHeight="1">
      <c r="A70" s="644"/>
      <c r="B70" s="216"/>
      <c r="C70" s="216">
        <v>66</v>
      </c>
      <c r="D70" s="394">
        <f>D71</f>
        <v>0</v>
      </c>
      <c r="E70" s="394">
        <f>IF(E71=1,SUM($D$71:E71),0)</f>
        <v>0</v>
      </c>
      <c r="F70" s="394">
        <f>IF(F71=1,SUM($D$71:F71),0)</f>
        <v>0</v>
      </c>
      <c r="G70" s="394">
        <f>IF(G71=1,SUM($D$71:G71),0)</f>
        <v>0</v>
      </c>
      <c r="H70" s="395">
        <f>IF(H71=1,SUM($D$71:H71),0)</f>
        <v>1</v>
      </c>
      <c r="I70" s="395">
        <f>IF(I71=1,SUM($D$71:I71),0)</f>
        <v>0</v>
      </c>
      <c r="J70" s="395">
        <f>IF(J71=1,SUM($D$71:J71),0)</f>
        <v>0</v>
      </c>
      <c r="K70" s="395">
        <f>IF(K71=1,SUM($D$71:K71),0)</f>
        <v>0</v>
      </c>
      <c r="L70" s="396">
        <f>IF(L71=1,SUM($D$71:L71),0)</f>
        <v>0</v>
      </c>
      <c r="M70" s="396">
        <f>IF(M71=1,SUM($D$71:M71),0)</f>
        <v>0</v>
      </c>
      <c r="N70" s="396">
        <f>IF(N71=1,SUM($D$71:N71),0)</f>
        <v>0</v>
      </c>
      <c r="O70" s="396">
        <f>IF(O71=1,SUM($D$71:O71),0)</f>
        <v>0</v>
      </c>
      <c r="P70" s="397">
        <f>IF(P71=1,SUM($D$71:P71),0)</f>
        <v>2</v>
      </c>
      <c r="Q70" s="397">
        <f>IF(Q71=1,SUM($D$71:Q71),0)</f>
        <v>0</v>
      </c>
      <c r="R70" s="397">
        <f>IF(R71=1,SUM($D$71:R71),0)</f>
        <v>0</v>
      </c>
      <c r="S70" s="397">
        <f>IF(S71=1,SUM($D$71:S71),0)</f>
        <v>0</v>
      </c>
      <c r="T70" s="398">
        <f>IF(T71=1,SUM($D$71:T71),0)</f>
        <v>3</v>
      </c>
      <c r="U70" s="398">
        <f>IF(U71=1,SUM($D$71:U71),0)</f>
        <v>0</v>
      </c>
      <c r="V70" s="398">
        <f>IF(V71=1,SUM($D$71:V71),0)</f>
        <v>0</v>
      </c>
      <c r="W70" s="398">
        <f>IF(W71=1,SUM($D$71:W71),0)</f>
        <v>0</v>
      </c>
      <c r="X70" s="399">
        <f>IF(X71=1,SUM($D$71:X71),0)</f>
        <v>0</v>
      </c>
      <c r="Y70" s="399">
        <f>IF(Y71=1,SUM($D$71:Y71),0)</f>
        <v>0</v>
      </c>
      <c r="Z70" s="399">
        <f>IF(Z71=1,SUM($D$71:Z71),0)</f>
        <v>0</v>
      </c>
      <c r="AA70" s="399">
        <f>IF(AA71=1,SUM($D$71:AA71),0)</f>
        <v>0</v>
      </c>
      <c r="AB70" s="400">
        <f>IF(AB71=1,SUM($D$71:AB71),0)</f>
        <v>0</v>
      </c>
      <c r="AC70" s="400">
        <f>IF(AC71=1,SUM($D$71:AC71),0)</f>
        <v>0</v>
      </c>
      <c r="AD70" s="400">
        <f>IF(AD71=1,SUM($D$71:AD71),0)</f>
        <v>0</v>
      </c>
      <c r="AE70" s="400">
        <f>IF(AE71=1,SUM($D$71:AE71),0)</f>
        <v>0</v>
      </c>
      <c r="AF70" s="401">
        <f>IF(AF71=1,SUM($D$71:AF71),0)</f>
        <v>0</v>
      </c>
      <c r="AG70" s="401">
        <f>IF(AG71=1,SUM($D$71:AG71),0)</f>
        <v>0</v>
      </c>
      <c r="AH70" s="401">
        <f>IF(AH71=1,SUM($D$71:AH71),0)</f>
        <v>0</v>
      </c>
      <c r="AI70" s="401">
        <f>IF(AI71=1,SUM($D$71:AI71),0)</f>
        <v>0</v>
      </c>
      <c r="AJ70" s="402">
        <f>IF(AJ71=1,SUM($D$71:AJ71),0)</f>
        <v>0</v>
      </c>
      <c r="AK70" s="402">
        <f>IF(AK71=1,SUM($D$71:AK71),0)</f>
        <v>0</v>
      </c>
      <c r="AL70" s="402">
        <f>IF(AL71=1,SUM($D$71:AL71),0)</f>
        <v>0</v>
      </c>
      <c r="AM70" s="402">
        <f>IF(AM71=1,SUM($D$71:AM71),0)</f>
        <v>0</v>
      </c>
      <c r="AO70" s="506"/>
      <c r="AP70" s="172"/>
      <c r="AQ70" s="333">
        <f t="array" ref="AQ70">IF(MIN(IF(Affectation_S2!$B$5:$AN$216=B72&amp;"1",COLUMN(Affectation_S2!$B$5:$AN$216)))&lt;&gt;0,MIN(IF(Affectation_S2!$B$5:$AN$216=B72&amp;"1",COLUMN(Affectation_S2!$B$5:$AN$216))),"")</f>
        <v>8</v>
      </c>
      <c r="AR70" s="333">
        <f t="array" ref="AR70">IF(MIN(IF(Affectation_S2!$B$5:$AN$216=B72&amp;"2",COLUMN(Affectation_S2!$B$5:$AN$216)))&lt;&gt;0,MIN(IF(Affectation_S2!$B$5:$AN$216=B72&amp;"2",COLUMN(Affectation_S2!$B$5:$AN$216))),"")</f>
        <v>16</v>
      </c>
      <c r="AS70" s="333">
        <f t="array" ref="AS70">IF(MIN(IF(Affectation_S2!$B$5:$AN$216=B72&amp;"3",COLUMN(Affectation_S2!$B$5:$AN$216)))&lt;&gt;0,MIN(IF(Affectation_S2!$B$5:$AN$216=B72&amp;"3",COLUMN(Affectation_S2!$B$5:$AN$216))),"")</f>
        <v>20</v>
      </c>
      <c r="AT70" s="333" t="str">
        <f t="array" ref="AT70">IF(MIN(IF(Affectation_S2!$B$5:$AN$216=B72&amp;"4",COLUMN(Affectation_S2!$B$5:$AN$216)))&lt;&gt;0,MIN(IF(Affectation_S2!$B$5:$AN$216=B72&amp;"4",COLUMN(Affectation_S2!$B$5:$AN$216))),"")</f>
        <v/>
      </c>
    </row>
    <row r="71" spans="1:46" ht="20.100000000000001" hidden="1" customHeight="1">
      <c r="A71" s="644"/>
      <c r="B71" s="216"/>
      <c r="C71" s="216">
        <v>67</v>
      </c>
      <c r="D71" s="394">
        <f>IF(D72&lt;&gt;"",1,0)</f>
        <v>0</v>
      </c>
      <c r="E71" s="394">
        <f>IF(E72&lt;&gt;"",1,0)</f>
        <v>0</v>
      </c>
      <c r="F71" s="394">
        <f t="shared" ref="F71:AM71" si="77">IF(F72&lt;&gt;"",1,0)</f>
        <v>0</v>
      </c>
      <c r="G71" s="394">
        <f t="shared" si="77"/>
        <v>0</v>
      </c>
      <c r="H71" s="395">
        <f t="shared" si="77"/>
        <v>1</v>
      </c>
      <c r="I71" s="395">
        <f t="shared" si="77"/>
        <v>0</v>
      </c>
      <c r="J71" s="395">
        <f t="shared" si="77"/>
        <v>0</v>
      </c>
      <c r="K71" s="395">
        <f t="shared" si="77"/>
        <v>0</v>
      </c>
      <c r="L71" s="396">
        <f t="shared" si="77"/>
        <v>0</v>
      </c>
      <c r="M71" s="396">
        <f t="shared" si="77"/>
        <v>0</v>
      </c>
      <c r="N71" s="396">
        <f t="shared" si="77"/>
        <v>0</v>
      </c>
      <c r="O71" s="396">
        <f t="shared" si="77"/>
        <v>0</v>
      </c>
      <c r="P71" s="397">
        <f t="shared" si="77"/>
        <v>1</v>
      </c>
      <c r="Q71" s="397">
        <f t="shared" si="77"/>
        <v>0</v>
      </c>
      <c r="R71" s="397">
        <f t="shared" si="77"/>
        <v>0</v>
      </c>
      <c r="S71" s="397">
        <f t="shared" si="77"/>
        <v>0</v>
      </c>
      <c r="T71" s="398">
        <f t="shared" si="77"/>
        <v>1</v>
      </c>
      <c r="U71" s="398">
        <f t="shared" si="77"/>
        <v>0</v>
      </c>
      <c r="V71" s="398">
        <f t="shared" si="77"/>
        <v>0</v>
      </c>
      <c r="W71" s="398">
        <f t="shared" si="77"/>
        <v>0</v>
      </c>
      <c r="X71" s="399">
        <f t="shared" si="77"/>
        <v>0</v>
      </c>
      <c r="Y71" s="399">
        <f t="shared" si="77"/>
        <v>0</v>
      </c>
      <c r="Z71" s="399">
        <f t="shared" si="77"/>
        <v>0</v>
      </c>
      <c r="AA71" s="399">
        <f t="shared" si="77"/>
        <v>0</v>
      </c>
      <c r="AB71" s="400">
        <f t="shared" si="77"/>
        <v>0</v>
      </c>
      <c r="AC71" s="400">
        <f t="shared" si="77"/>
        <v>0</v>
      </c>
      <c r="AD71" s="400">
        <f t="shared" si="77"/>
        <v>0</v>
      </c>
      <c r="AE71" s="400">
        <f t="shared" si="77"/>
        <v>0</v>
      </c>
      <c r="AF71" s="401">
        <f t="shared" si="77"/>
        <v>0</v>
      </c>
      <c r="AG71" s="401">
        <f t="shared" si="77"/>
        <v>0</v>
      </c>
      <c r="AH71" s="401">
        <f t="shared" si="77"/>
        <v>0</v>
      </c>
      <c r="AI71" s="401">
        <f t="shared" si="77"/>
        <v>0</v>
      </c>
      <c r="AJ71" s="402">
        <f t="shared" si="77"/>
        <v>0</v>
      </c>
      <c r="AK71" s="402">
        <f t="shared" si="77"/>
        <v>0</v>
      </c>
      <c r="AL71" s="402">
        <f t="shared" si="77"/>
        <v>0</v>
      </c>
      <c r="AM71" s="402">
        <f t="shared" si="77"/>
        <v>0</v>
      </c>
      <c r="AO71" s="506"/>
      <c r="AP71" s="172"/>
      <c r="AQ71" s="153"/>
      <c r="AR71" s="153"/>
      <c r="AS71" s="153"/>
      <c r="AT71" s="193"/>
    </row>
    <row r="72" spans="1:46" ht="20.100000000000001" customHeight="1" thickBot="1">
      <c r="A72" s="645" t="s">
        <v>53</v>
      </c>
      <c r="B72" s="420" t="str">
        <f t="shared" ref="B72" si="78">C72&amp;"A"</f>
        <v>68A</v>
      </c>
      <c r="C72" s="217">
        <v>68</v>
      </c>
      <c r="D72" s="174"/>
      <c r="E72" s="174"/>
      <c r="F72" s="174"/>
      <c r="G72" s="174"/>
      <c r="H72" s="175" t="s">
        <v>199</v>
      </c>
      <c r="I72" s="175"/>
      <c r="J72" s="175"/>
      <c r="K72" s="175"/>
      <c r="L72" s="176"/>
      <c r="M72" s="176"/>
      <c r="N72" s="176"/>
      <c r="O72" s="176"/>
      <c r="P72" s="177" t="s">
        <v>259</v>
      </c>
      <c r="Q72" s="177"/>
      <c r="R72" s="177"/>
      <c r="S72" s="177"/>
      <c r="T72" s="178" t="s">
        <v>334</v>
      </c>
      <c r="U72" s="178"/>
      <c r="V72" s="178"/>
      <c r="W72" s="178"/>
      <c r="X72" s="179"/>
      <c r="Y72" s="179"/>
      <c r="Z72" s="179"/>
      <c r="AA72" s="179"/>
      <c r="AB72" s="180"/>
      <c r="AC72" s="180"/>
      <c r="AD72" s="180"/>
      <c r="AE72" s="180"/>
      <c r="AF72" s="181"/>
      <c r="AG72" s="181"/>
      <c r="AH72" s="181"/>
      <c r="AI72" s="181"/>
      <c r="AJ72" s="182"/>
      <c r="AK72" s="182"/>
      <c r="AL72" s="182"/>
      <c r="AM72" s="183"/>
      <c r="AO72" s="507" t="s">
        <v>53</v>
      </c>
      <c r="AP72" s="184" t="s">
        <v>189</v>
      </c>
      <c r="AQ72" s="335" t="str">
        <f>IFERROR(INDEX(Tableau_affectation_S2,AQ69,AQ70),"")</f>
        <v>Matériaux non métalliques</v>
      </c>
      <c r="AR72" s="335" t="str">
        <f>IFERROR(INDEX(Tableau_affectation_S2,AR69,AR70),"")</f>
        <v>Electronique générale</v>
      </c>
      <c r="AS72" s="335" t="str">
        <f>IFERROR(INDEX(Tableau_affectation_S2,AS69,AS70),"")</f>
        <v>P.Choix 2.1C:</v>
      </c>
      <c r="AT72" s="335" t="str">
        <f>IFERROR(INDEX(Tableau_affectation_S2,AT69,AT70),"")</f>
        <v/>
      </c>
    </row>
    <row r="73" spans="1:46" ht="20.100000000000001" hidden="1" customHeight="1">
      <c r="A73" s="646"/>
      <c r="B73" s="218"/>
      <c r="C73" s="218">
        <v>69</v>
      </c>
      <c r="D73" s="384" t="str">
        <f>$B$76&amp;D74</f>
        <v>72A0</v>
      </c>
      <c r="E73" s="384" t="str">
        <f>$B$76&amp;E74</f>
        <v>72A0</v>
      </c>
      <c r="F73" s="384" t="str">
        <f t="shared" ref="F73:AM73" si="79">$B$76&amp;F74</f>
        <v>72A0</v>
      </c>
      <c r="G73" s="384" t="str">
        <f t="shared" si="79"/>
        <v>72A0</v>
      </c>
      <c r="H73" s="385" t="str">
        <f t="shared" si="79"/>
        <v>72A0</v>
      </c>
      <c r="I73" s="385" t="str">
        <f t="shared" si="79"/>
        <v>72A0</v>
      </c>
      <c r="J73" s="385" t="str">
        <f t="shared" si="79"/>
        <v>72A0</v>
      </c>
      <c r="K73" s="385" t="str">
        <f t="shared" si="79"/>
        <v>72A0</v>
      </c>
      <c r="L73" s="386" t="str">
        <f t="shared" si="79"/>
        <v>72A1</v>
      </c>
      <c r="M73" s="386" t="str">
        <f t="shared" si="79"/>
        <v>72A2</v>
      </c>
      <c r="N73" s="386" t="str">
        <f t="shared" si="79"/>
        <v>72A0</v>
      </c>
      <c r="O73" s="386" t="str">
        <f t="shared" si="79"/>
        <v>72A0</v>
      </c>
      <c r="P73" s="387" t="str">
        <f t="shared" si="79"/>
        <v>72A0</v>
      </c>
      <c r="Q73" s="387" t="str">
        <f t="shared" si="79"/>
        <v>72A0</v>
      </c>
      <c r="R73" s="387" t="str">
        <f t="shared" si="79"/>
        <v>72A0</v>
      </c>
      <c r="S73" s="387" t="str">
        <f t="shared" si="79"/>
        <v>72A0</v>
      </c>
      <c r="T73" s="388" t="str">
        <f t="shared" si="79"/>
        <v>72A0</v>
      </c>
      <c r="U73" s="388" t="str">
        <f t="shared" si="79"/>
        <v>72A0</v>
      </c>
      <c r="V73" s="388" t="str">
        <f t="shared" si="79"/>
        <v>72A0</v>
      </c>
      <c r="W73" s="388" t="str">
        <f t="shared" si="79"/>
        <v>72A0</v>
      </c>
      <c r="X73" s="389" t="str">
        <f t="shared" si="79"/>
        <v>72A0</v>
      </c>
      <c r="Y73" s="389" t="str">
        <f t="shared" si="79"/>
        <v>72A0</v>
      </c>
      <c r="Z73" s="389" t="str">
        <f t="shared" si="79"/>
        <v>72A0</v>
      </c>
      <c r="AA73" s="389" t="str">
        <f t="shared" si="79"/>
        <v>72A0</v>
      </c>
      <c r="AB73" s="390" t="str">
        <f t="shared" si="79"/>
        <v>72A0</v>
      </c>
      <c r="AC73" s="390" t="str">
        <f t="shared" si="79"/>
        <v>72A0</v>
      </c>
      <c r="AD73" s="390" t="str">
        <f t="shared" si="79"/>
        <v>72A0</v>
      </c>
      <c r="AE73" s="390" t="str">
        <f t="shared" si="79"/>
        <v>72A0</v>
      </c>
      <c r="AF73" s="391" t="str">
        <f t="shared" si="79"/>
        <v>72A0</v>
      </c>
      <c r="AG73" s="391" t="str">
        <f t="shared" si="79"/>
        <v>72A0</v>
      </c>
      <c r="AH73" s="391" t="str">
        <f t="shared" si="79"/>
        <v>72A0</v>
      </c>
      <c r="AI73" s="391" t="str">
        <f t="shared" si="79"/>
        <v>72A0</v>
      </c>
      <c r="AJ73" s="392" t="str">
        <f t="shared" si="79"/>
        <v>72A0</v>
      </c>
      <c r="AK73" s="392" t="str">
        <f t="shared" si="79"/>
        <v>72A0</v>
      </c>
      <c r="AL73" s="392" t="str">
        <f t="shared" si="79"/>
        <v>72A0</v>
      </c>
      <c r="AM73" s="392" t="str">
        <f t="shared" si="79"/>
        <v>72A0</v>
      </c>
      <c r="AO73" s="508"/>
      <c r="AP73" s="161"/>
      <c r="AQ73" s="345">
        <f t="shared" ref="AQ73:AT73" si="80">AQ69+4</f>
        <v>72</v>
      </c>
      <c r="AR73" s="345">
        <f t="shared" si="80"/>
        <v>72</v>
      </c>
      <c r="AS73" s="345">
        <f t="shared" si="80"/>
        <v>72</v>
      </c>
      <c r="AT73" s="345">
        <f t="shared" si="80"/>
        <v>72</v>
      </c>
    </row>
    <row r="74" spans="1:46" ht="20.100000000000001" hidden="1" customHeight="1">
      <c r="A74" s="647"/>
      <c r="B74" s="219"/>
      <c r="C74" s="219">
        <v>70</v>
      </c>
      <c r="D74" s="394">
        <f>D75</f>
        <v>0</v>
      </c>
      <c r="E74" s="394">
        <f>IF(E75=1,SUM($D$75:E75),0)</f>
        <v>0</v>
      </c>
      <c r="F74" s="394">
        <f>IF(F75=1,SUM($D$75:F75),0)</f>
        <v>0</v>
      </c>
      <c r="G74" s="394">
        <f>IF(G75=1,SUM($D$75:G75),0)</f>
        <v>0</v>
      </c>
      <c r="H74" s="395">
        <f>IF(H75=1,SUM($D$75:H75),0)</f>
        <v>0</v>
      </c>
      <c r="I74" s="395">
        <f>IF(I75=1,SUM($D$75:I75),0)</f>
        <v>0</v>
      </c>
      <c r="J74" s="395">
        <f>IF(J75=1,SUM($D$75:J75),0)</f>
        <v>0</v>
      </c>
      <c r="K74" s="395">
        <f>IF(K75=1,SUM($D$75:K75),0)</f>
        <v>0</v>
      </c>
      <c r="L74" s="396">
        <f>IF(L75=1,SUM($D$75:L75),0)</f>
        <v>1</v>
      </c>
      <c r="M74" s="396">
        <f>IF(M75=1,SUM($D$75:M75),0)</f>
        <v>2</v>
      </c>
      <c r="N74" s="396">
        <f>IF(N75=1,SUM($D$75:N75),0)</f>
        <v>0</v>
      </c>
      <c r="O74" s="396">
        <f>IF(O75=1,SUM($D$75:O75),0)</f>
        <v>0</v>
      </c>
      <c r="P74" s="397">
        <f>IF(P75=1,SUM($D$75:P75),0)</f>
        <v>0</v>
      </c>
      <c r="Q74" s="397">
        <f>IF(Q75=1,SUM($D$75:Q75),0)</f>
        <v>0</v>
      </c>
      <c r="R74" s="397">
        <f>IF(R75=1,SUM($D$75:R75),0)</f>
        <v>0</v>
      </c>
      <c r="S74" s="397">
        <f>IF(S75=1,SUM($D$75:S75),0)</f>
        <v>0</v>
      </c>
      <c r="T74" s="398">
        <f>IF(T75=1,SUM($D$75:T75),0)</f>
        <v>0</v>
      </c>
      <c r="U74" s="398">
        <f>IF(U75=1,SUM($D$75:U75),0)</f>
        <v>0</v>
      </c>
      <c r="V74" s="398">
        <f>IF(V75=1,SUM($D$75:V75),0)</f>
        <v>0</v>
      </c>
      <c r="W74" s="398">
        <f>IF(W75=1,SUM($D$75:W75),0)</f>
        <v>0</v>
      </c>
      <c r="X74" s="399">
        <f>IF(X75=1,SUM($D$75:X75),0)</f>
        <v>0</v>
      </c>
      <c r="Y74" s="399">
        <f>IF(Y75=1,SUM($D$75:Y75),0)</f>
        <v>0</v>
      </c>
      <c r="Z74" s="399">
        <f>IF(Z75=1,SUM($D$75:Z75),0)</f>
        <v>0</v>
      </c>
      <c r="AA74" s="399">
        <f>IF(AA75=1,SUM($D$75:AA75),0)</f>
        <v>0</v>
      </c>
      <c r="AB74" s="400">
        <f>IF(AB75=1,SUM($D$75:AB75),0)</f>
        <v>0</v>
      </c>
      <c r="AC74" s="400">
        <f>IF(AC75=1,SUM($D$75:AC75),0)</f>
        <v>0</v>
      </c>
      <c r="AD74" s="400">
        <f>IF(AD75=1,SUM($D$75:AD75),0)</f>
        <v>0</v>
      </c>
      <c r="AE74" s="400">
        <f>IF(AE75=1,SUM($D$75:AE75),0)</f>
        <v>0</v>
      </c>
      <c r="AF74" s="401">
        <f>IF(AF75=1,SUM($D$75:AF75),0)</f>
        <v>0</v>
      </c>
      <c r="AG74" s="401">
        <f>IF(AG75=1,SUM($D$75:AG75),0)</f>
        <v>0</v>
      </c>
      <c r="AH74" s="401">
        <f>IF(AH75=1,SUM($D$75:AH75),0)</f>
        <v>0</v>
      </c>
      <c r="AI74" s="401">
        <f>IF(AI75=1,SUM($D$75:AI75),0)</f>
        <v>0</v>
      </c>
      <c r="AJ74" s="402">
        <f>IF(AJ75=1,SUM($D$75:AJ75),0)</f>
        <v>0</v>
      </c>
      <c r="AK74" s="402">
        <f>IF(AK75=1,SUM($D$75:AK75),0)</f>
        <v>0</v>
      </c>
      <c r="AL74" s="402">
        <f>IF(AL75=1,SUM($D$75:AL75),0)</f>
        <v>0</v>
      </c>
      <c r="AM74" s="402">
        <f>IF(AM75=1,SUM($D$75:AM75),0)</f>
        <v>0</v>
      </c>
      <c r="AO74" s="509"/>
      <c r="AP74" s="172"/>
      <c r="AQ74" s="333">
        <f t="array" ref="AQ74">IF(MIN(IF(Affectation_S2!$B$5:$AN$216=B76&amp;"1",COLUMN(Affectation_S2!$B$5:$AN$216)))&lt;&gt;0,MIN(IF(Affectation_S2!$B$5:$AN$216=B76&amp;"1",COLUMN(Affectation_S2!$B$5:$AN$216))),"")</f>
        <v>12</v>
      </c>
      <c r="AR74" s="333">
        <f t="array" ref="AR74">IF(MIN(IF(Affectation_S2!$B$5:$AN$216=B76&amp;"2",COLUMN(Affectation_S2!$B$5:$AN$216)))&lt;&gt;0,MIN(IF(Affectation_S2!$B$5:$AN$216=B76&amp;"2",COLUMN(Affectation_S2!$B$5:$AN$216))),"")</f>
        <v>13</v>
      </c>
      <c r="AS74" s="333" t="str">
        <f t="array" ref="AS74">IF(MIN(IF(Affectation_S2!$B$5:$AN$216=B76&amp;"3",COLUMN(Affectation_S2!$B$5:$AN$216)))&lt;&gt;0,MIN(IF(Affectation_S2!$B$5:$AN$216=B76&amp;"3",COLUMN(Affectation_S2!$B$5:$AN$216))),"")</f>
        <v/>
      </c>
      <c r="AT74" s="333" t="str">
        <f t="array" ref="AT74">IF(MIN(IF(Affectation_S2!$B$5:$AN$216=B76&amp;"4",COLUMN(Affectation_S2!$B$5:$AN$216)))&lt;&gt;0,MIN(IF(Affectation_S2!$B$5:$AN$216=B76&amp;"4",COLUMN(Affectation_S2!$B$5:$AN$216))),"")</f>
        <v/>
      </c>
    </row>
    <row r="75" spans="1:46" ht="20.100000000000001" hidden="1" customHeight="1">
      <c r="A75" s="647"/>
      <c r="B75" s="219"/>
      <c r="C75" s="219">
        <v>71</v>
      </c>
      <c r="D75" s="394">
        <f>IF(D76&lt;&gt;"",1,0)</f>
        <v>0</v>
      </c>
      <c r="E75" s="394">
        <f>IF(E76&lt;&gt;"",1,0)</f>
        <v>0</v>
      </c>
      <c r="F75" s="394">
        <f t="shared" ref="F75:AM75" si="81">IF(F76&lt;&gt;"",1,0)</f>
        <v>0</v>
      </c>
      <c r="G75" s="394">
        <f t="shared" si="81"/>
        <v>0</v>
      </c>
      <c r="H75" s="395">
        <f t="shared" si="81"/>
        <v>0</v>
      </c>
      <c r="I75" s="395">
        <f t="shared" si="81"/>
        <v>0</v>
      </c>
      <c r="J75" s="395">
        <f t="shared" si="81"/>
        <v>0</v>
      </c>
      <c r="K75" s="395">
        <f t="shared" si="81"/>
        <v>0</v>
      </c>
      <c r="L75" s="396">
        <f t="shared" si="81"/>
        <v>1</v>
      </c>
      <c r="M75" s="396">
        <f t="shared" si="81"/>
        <v>1</v>
      </c>
      <c r="N75" s="396">
        <f t="shared" si="81"/>
        <v>0</v>
      </c>
      <c r="O75" s="396">
        <f t="shared" si="81"/>
        <v>0</v>
      </c>
      <c r="P75" s="397">
        <f t="shared" si="81"/>
        <v>0</v>
      </c>
      <c r="Q75" s="397">
        <f t="shared" si="81"/>
        <v>0</v>
      </c>
      <c r="R75" s="397">
        <f t="shared" si="81"/>
        <v>0</v>
      </c>
      <c r="S75" s="397">
        <f t="shared" si="81"/>
        <v>0</v>
      </c>
      <c r="T75" s="398">
        <f t="shared" si="81"/>
        <v>0</v>
      </c>
      <c r="U75" s="398">
        <f t="shared" si="81"/>
        <v>0</v>
      </c>
      <c r="V75" s="398">
        <f t="shared" si="81"/>
        <v>0</v>
      </c>
      <c r="W75" s="398">
        <f t="shared" si="81"/>
        <v>0</v>
      </c>
      <c r="X75" s="399">
        <f t="shared" si="81"/>
        <v>0</v>
      </c>
      <c r="Y75" s="399">
        <f t="shared" si="81"/>
        <v>0</v>
      </c>
      <c r="Z75" s="399">
        <f t="shared" si="81"/>
        <v>0</v>
      </c>
      <c r="AA75" s="399">
        <f t="shared" si="81"/>
        <v>0</v>
      </c>
      <c r="AB75" s="400">
        <f t="shared" si="81"/>
        <v>0</v>
      </c>
      <c r="AC75" s="400">
        <f t="shared" si="81"/>
        <v>0</v>
      </c>
      <c r="AD75" s="400">
        <f t="shared" si="81"/>
        <v>0</v>
      </c>
      <c r="AE75" s="400">
        <f t="shared" si="81"/>
        <v>0</v>
      </c>
      <c r="AF75" s="401">
        <f t="shared" si="81"/>
        <v>0</v>
      </c>
      <c r="AG75" s="401">
        <f t="shared" si="81"/>
        <v>0</v>
      </c>
      <c r="AH75" s="401">
        <f t="shared" si="81"/>
        <v>0</v>
      </c>
      <c r="AI75" s="401">
        <f t="shared" si="81"/>
        <v>0</v>
      </c>
      <c r="AJ75" s="402">
        <f t="shared" si="81"/>
        <v>0</v>
      </c>
      <c r="AK75" s="402">
        <f t="shared" si="81"/>
        <v>0</v>
      </c>
      <c r="AL75" s="402">
        <f t="shared" si="81"/>
        <v>0</v>
      </c>
      <c r="AM75" s="402">
        <f t="shared" si="81"/>
        <v>0</v>
      </c>
      <c r="AO75" s="509"/>
      <c r="AP75" s="172"/>
      <c r="AQ75" s="153"/>
      <c r="AR75" s="153"/>
      <c r="AS75" s="153"/>
      <c r="AT75" s="193"/>
    </row>
    <row r="76" spans="1:46" ht="20.100000000000001" customHeight="1" thickBot="1">
      <c r="A76" s="648" t="s">
        <v>62</v>
      </c>
      <c r="B76" s="421" t="str">
        <f t="shared" ref="B76" si="82">C76&amp;"A"</f>
        <v>72A</v>
      </c>
      <c r="C76" s="220">
        <v>72</v>
      </c>
      <c r="D76" s="174"/>
      <c r="E76" s="174"/>
      <c r="F76" s="174"/>
      <c r="G76" s="174"/>
      <c r="H76" s="175"/>
      <c r="I76" s="175"/>
      <c r="J76" s="175"/>
      <c r="K76" s="175"/>
      <c r="L76" s="176" t="s">
        <v>240</v>
      </c>
      <c r="M76" s="176" t="s">
        <v>245</v>
      </c>
      <c r="N76" s="176"/>
      <c r="O76" s="176"/>
      <c r="P76" s="177"/>
      <c r="Q76" s="177"/>
      <c r="R76" s="177"/>
      <c r="S76" s="177"/>
      <c r="T76" s="178"/>
      <c r="U76" s="178"/>
      <c r="V76" s="178"/>
      <c r="W76" s="178"/>
      <c r="X76" s="179"/>
      <c r="Y76" s="179"/>
      <c r="Z76" s="179"/>
      <c r="AA76" s="179"/>
      <c r="AB76" s="180"/>
      <c r="AC76" s="180"/>
      <c r="AD76" s="180"/>
      <c r="AE76" s="180"/>
      <c r="AF76" s="181"/>
      <c r="AG76" s="181"/>
      <c r="AH76" s="181"/>
      <c r="AI76" s="181"/>
      <c r="AJ76" s="182"/>
      <c r="AK76" s="182"/>
      <c r="AL76" s="182"/>
      <c r="AM76" s="183"/>
      <c r="AO76" s="510" t="s">
        <v>62</v>
      </c>
      <c r="AP76" s="184" t="s">
        <v>189</v>
      </c>
      <c r="AQ76" s="335" t="str">
        <f>IFERROR(INDEX(Tableau_affectation_S2,AQ73,AQ74),"")</f>
        <v>Transfert de chaleur 2</v>
      </c>
      <c r="AR76" s="335" t="str">
        <f>IFERROR(INDEX(Tableau_affectation_S2,AR73,AR74),"")</f>
        <v>Cryogénie</v>
      </c>
      <c r="AS76" s="335" t="str">
        <f>IFERROR(INDEX(Tableau_affectation_S2,AS73,AS74),"")</f>
        <v/>
      </c>
      <c r="AT76" s="335" t="str">
        <f>IFERROR(INDEX(Tableau_affectation_S2,AT73,AT74),"")</f>
        <v/>
      </c>
    </row>
    <row r="77" spans="1:46" ht="20.100000000000001" hidden="1" customHeight="1">
      <c r="A77" s="643"/>
      <c r="B77" s="215"/>
      <c r="C77" s="215">
        <v>73</v>
      </c>
      <c r="D77" s="384" t="str">
        <f>$B$80&amp;D78</f>
        <v>76A1</v>
      </c>
      <c r="E77" s="384" t="str">
        <f>$B$80&amp;E78</f>
        <v>76A0</v>
      </c>
      <c r="F77" s="384" t="str">
        <f t="shared" ref="F77:AM77" si="83">$B$80&amp;F78</f>
        <v>76A0</v>
      </c>
      <c r="G77" s="384" t="str">
        <f t="shared" si="83"/>
        <v>76A0</v>
      </c>
      <c r="H77" s="385" t="str">
        <f t="shared" si="83"/>
        <v>76A0</v>
      </c>
      <c r="I77" s="385" t="str">
        <f t="shared" si="83"/>
        <v>76A0</v>
      </c>
      <c r="J77" s="385" t="str">
        <f t="shared" si="83"/>
        <v>76A0</v>
      </c>
      <c r="K77" s="385" t="str">
        <f t="shared" si="83"/>
        <v>76A0</v>
      </c>
      <c r="L77" s="386" t="str">
        <f t="shared" si="83"/>
        <v>76A0</v>
      </c>
      <c r="M77" s="386" t="str">
        <f t="shared" si="83"/>
        <v>76A0</v>
      </c>
      <c r="N77" s="386" t="str">
        <f t="shared" si="83"/>
        <v>76A0</v>
      </c>
      <c r="O77" s="386" t="str">
        <f t="shared" si="83"/>
        <v>76A0</v>
      </c>
      <c r="P77" s="387" t="str">
        <f t="shared" si="83"/>
        <v>76A0</v>
      </c>
      <c r="Q77" s="387" t="str">
        <f t="shared" si="83"/>
        <v>76A0</v>
      </c>
      <c r="R77" s="387" t="str">
        <f t="shared" si="83"/>
        <v>76A0</v>
      </c>
      <c r="S77" s="387" t="str">
        <f t="shared" si="83"/>
        <v>76A0</v>
      </c>
      <c r="T77" s="388" t="str">
        <f t="shared" si="83"/>
        <v>76A0</v>
      </c>
      <c r="U77" s="388" t="str">
        <f t="shared" si="83"/>
        <v>76A0</v>
      </c>
      <c r="V77" s="388" t="str">
        <f t="shared" si="83"/>
        <v>76A0</v>
      </c>
      <c r="W77" s="388" t="str">
        <f t="shared" si="83"/>
        <v>76A0</v>
      </c>
      <c r="X77" s="389" t="str">
        <f t="shared" si="83"/>
        <v>76A0</v>
      </c>
      <c r="Y77" s="389" t="str">
        <f t="shared" si="83"/>
        <v>76A0</v>
      </c>
      <c r="Z77" s="389" t="str">
        <f t="shared" si="83"/>
        <v>76A0</v>
      </c>
      <c r="AA77" s="389" t="str">
        <f t="shared" si="83"/>
        <v>76A0</v>
      </c>
      <c r="AB77" s="390" t="str">
        <f t="shared" si="83"/>
        <v>76A0</v>
      </c>
      <c r="AC77" s="390" t="str">
        <f t="shared" si="83"/>
        <v>76A0</v>
      </c>
      <c r="AD77" s="390" t="str">
        <f t="shared" si="83"/>
        <v>76A0</v>
      </c>
      <c r="AE77" s="390" t="str">
        <f t="shared" si="83"/>
        <v>76A0</v>
      </c>
      <c r="AF77" s="391" t="str">
        <f t="shared" si="83"/>
        <v>76A0</v>
      </c>
      <c r="AG77" s="391" t="str">
        <f t="shared" si="83"/>
        <v>76A0</v>
      </c>
      <c r="AH77" s="391" t="str">
        <f t="shared" si="83"/>
        <v>76A0</v>
      </c>
      <c r="AI77" s="391" t="str">
        <f t="shared" si="83"/>
        <v>76A0</v>
      </c>
      <c r="AJ77" s="392" t="str">
        <f t="shared" si="83"/>
        <v>76A0</v>
      </c>
      <c r="AK77" s="392" t="str">
        <f t="shared" si="83"/>
        <v>76A0</v>
      </c>
      <c r="AL77" s="392" t="str">
        <f t="shared" si="83"/>
        <v>76A0</v>
      </c>
      <c r="AM77" s="392" t="str">
        <f t="shared" si="83"/>
        <v>76A0</v>
      </c>
      <c r="AO77" s="505"/>
      <c r="AP77" s="161"/>
      <c r="AQ77" s="345">
        <f t="shared" ref="AQ77:AT77" si="84">AQ73+4</f>
        <v>76</v>
      </c>
      <c r="AR77" s="345">
        <f t="shared" si="84"/>
        <v>76</v>
      </c>
      <c r="AS77" s="345">
        <f t="shared" si="84"/>
        <v>76</v>
      </c>
      <c r="AT77" s="345">
        <f t="shared" si="84"/>
        <v>76</v>
      </c>
    </row>
    <row r="78" spans="1:46" ht="20.100000000000001" hidden="1" customHeight="1">
      <c r="A78" s="644"/>
      <c r="B78" s="216"/>
      <c r="C78" s="216">
        <v>74</v>
      </c>
      <c r="D78" s="394">
        <f>D79</f>
        <v>1</v>
      </c>
      <c r="E78" s="394">
        <f>IF(E79=1,SUM($D$79:E79),0)</f>
        <v>0</v>
      </c>
      <c r="F78" s="394">
        <f>IF(F79=1,SUM($D$79:F79),0)</f>
        <v>0</v>
      </c>
      <c r="G78" s="394">
        <f>IF(G79=1,SUM($D$79:G79),0)</f>
        <v>0</v>
      </c>
      <c r="H78" s="395">
        <f>IF(H79=1,SUM($D$79:H79),0)</f>
        <v>0</v>
      </c>
      <c r="I78" s="395">
        <f>IF(I79=1,SUM($D$79:I79),0)</f>
        <v>0</v>
      </c>
      <c r="J78" s="395">
        <f>IF(J79=1,SUM($D$79:J79),0)</f>
        <v>0</v>
      </c>
      <c r="K78" s="395">
        <f>IF(K79=1,SUM($D$79:K79),0)</f>
        <v>0</v>
      </c>
      <c r="L78" s="396">
        <f>IF(L79=1,SUM($D$79:L79),0)</f>
        <v>0</v>
      </c>
      <c r="M78" s="396">
        <f>IF(M79=1,SUM($D$79:M79),0)</f>
        <v>0</v>
      </c>
      <c r="N78" s="396">
        <f>IF(N79=1,SUM($D$79:N79),0)</f>
        <v>0</v>
      </c>
      <c r="O78" s="396">
        <f>IF(O79=1,SUM($D$79:O79),0)</f>
        <v>0</v>
      </c>
      <c r="P78" s="397">
        <f>IF(P79=1,SUM($D$79:P79),0)</f>
        <v>0</v>
      </c>
      <c r="Q78" s="397">
        <f>IF(Q79=1,SUM($D$79:Q79),0)</f>
        <v>0</v>
      </c>
      <c r="R78" s="397">
        <f>IF(R79=1,SUM($D$79:R79),0)</f>
        <v>0</v>
      </c>
      <c r="S78" s="397">
        <f>IF(S79=1,SUM($D$79:S79),0)</f>
        <v>0</v>
      </c>
      <c r="T78" s="398">
        <f>IF(T79=1,SUM($D$79:T79),0)</f>
        <v>0</v>
      </c>
      <c r="U78" s="398">
        <f>IF(U79=1,SUM($D$79:U79),0)</f>
        <v>0</v>
      </c>
      <c r="V78" s="398">
        <f>IF(V79=1,SUM($D$79:V79),0)</f>
        <v>0</v>
      </c>
      <c r="W78" s="398">
        <f>IF(W79=1,SUM($D$79:W79),0)</f>
        <v>0</v>
      </c>
      <c r="X78" s="399">
        <f>IF(X79=1,SUM($D$79:X79),0)</f>
        <v>0</v>
      </c>
      <c r="Y78" s="399">
        <f>IF(Y79=1,SUM($D$79:Y79),0)</f>
        <v>0</v>
      </c>
      <c r="Z78" s="399">
        <f>IF(Z79=1,SUM($D$79:Z79),0)</f>
        <v>0</v>
      </c>
      <c r="AA78" s="399">
        <f>IF(AA79=1,SUM($D$79:AA79),0)</f>
        <v>0</v>
      </c>
      <c r="AB78" s="400">
        <f>IF(AB79=1,SUM($D$79:AB79),0)</f>
        <v>0</v>
      </c>
      <c r="AC78" s="400">
        <f>IF(AC79=1,SUM($D$79:AC79),0)</f>
        <v>0</v>
      </c>
      <c r="AD78" s="400">
        <f>IF(AD79=1,SUM($D$79:AD79),0)</f>
        <v>0</v>
      </c>
      <c r="AE78" s="400">
        <f>IF(AE79=1,SUM($D$79:AE79),0)</f>
        <v>0</v>
      </c>
      <c r="AF78" s="401">
        <f>IF(AF79=1,SUM($D$79:AF79),0)</f>
        <v>0</v>
      </c>
      <c r="AG78" s="401">
        <f>IF(AG79=1,SUM($D$79:AG79),0)</f>
        <v>0</v>
      </c>
      <c r="AH78" s="401">
        <f>IF(AH79=1,SUM($D$79:AH79),0)</f>
        <v>0</v>
      </c>
      <c r="AI78" s="401">
        <f>IF(AI79=1,SUM($D$79:AI79),0)</f>
        <v>0</v>
      </c>
      <c r="AJ78" s="402">
        <f>IF(AJ79=1,SUM($D$79:AJ79),0)</f>
        <v>0</v>
      </c>
      <c r="AK78" s="402">
        <f>IF(AK79=1,SUM($D$79:AK79),0)</f>
        <v>0</v>
      </c>
      <c r="AL78" s="402">
        <f>IF(AL79=1,SUM($D$79:AL79),0)</f>
        <v>0</v>
      </c>
      <c r="AM78" s="402">
        <f>IF(AM79=1,SUM($D$79:AM79),0)</f>
        <v>0</v>
      </c>
      <c r="AO78" s="506"/>
      <c r="AP78" s="172"/>
      <c r="AQ78" s="333">
        <f t="array" ref="AQ78">IF(MIN(IF(Affectation_S2!$B$5:$AN$216=B80&amp;"1",COLUMN(Affectation_S2!$B$5:$AN$216)))&lt;&gt;0,MIN(IF(Affectation_S2!$B$5:$AN$216=B80&amp;"1",COLUMN(Affectation_S2!$B$5:$AN$216))),"")</f>
        <v>4</v>
      </c>
      <c r="AR78" s="333" t="str">
        <f t="array" ref="AR78">IF(MIN(IF(Affectation_S2!$B$5:$AN$216=B80&amp;"2",COLUMN(Affectation_S2!$B$5:$AN$216)))&lt;&gt;0,MIN(IF(Affectation_S2!$B$5:$AN$216=B80&amp;"2",COLUMN(Affectation_S2!$B$5:$AN$216))),"")</f>
        <v/>
      </c>
      <c r="AS78" s="333" t="str">
        <f t="array" ref="AS78">IF(MIN(IF(Affectation_S2!$B$5:$AN$216=B80&amp;"3",COLUMN(Affectation_S2!$B$5:$AN$216)))&lt;&gt;0,MIN(IF(Affectation_S2!$B$5:$AN$216=B80&amp;"3",COLUMN(Affectation_S2!$B$5:$AN$216))),"")</f>
        <v/>
      </c>
      <c r="AT78" s="333" t="str">
        <f t="array" ref="AT78">IF(MIN(IF(Affectation_S2!$B$5:$AN$216=B80&amp;"4",COLUMN(Affectation_S2!$B$5:$AN$216)))&lt;&gt;0,MIN(IF(Affectation_S2!$B$5:$AN$216=B80&amp;"4",COLUMN(Affectation_S2!$B$5:$AN$216))),"")</f>
        <v/>
      </c>
    </row>
    <row r="79" spans="1:46" ht="20.100000000000001" hidden="1" customHeight="1">
      <c r="A79" s="644"/>
      <c r="B79" s="216"/>
      <c r="C79" s="216">
        <v>75</v>
      </c>
      <c r="D79" s="394">
        <f>IF(D80&lt;&gt;"",1,0)</f>
        <v>1</v>
      </c>
      <c r="E79" s="394">
        <f>IF(E80&lt;&gt;"",1,0)</f>
        <v>0</v>
      </c>
      <c r="F79" s="394">
        <f t="shared" ref="F79:AM79" si="85">IF(F80&lt;&gt;"",1,0)</f>
        <v>0</v>
      </c>
      <c r="G79" s="394">
        <f t="shared" si="85"/>
        <v>0</v>
      </c>
      <c r="H79" s="395">
        <f t="shared" si="85"/>
        <v>0</v>
      </c>
      <c r="I79" s="395">
        <f t="shared" si="85"/>
        <v>0</v>
      </c>
      <c r="J79" s="395">
        <f t="shared" si="85"/>
        <v>0</v>
      </c>
      <c r="K79" s="395">
        <f t="shared" si="85"/>
        <v>0</v>
      </c>
      <c r="L79" s="396">
        <f t="shared" si="85"/>
        <v>0</v>
      </c>
      <c r="M79" s="396">
        <f t="shared" si="85"/>
        <v>0</v>
      </c>
      <c r="N79" s="396">
        <f t="shared" si="85"/>
        <v>0</v>
      </c>
      <c r="O79" s="396">
        <f t="shared" si="85"/>
        <v>0</v>
      </c>
      <c r="P79" s="397">
        <f t="shared" si="85"/>
        <v>0</v>
      </c>
      <c r="Q79" s="397">
        <f t="shared" si="85"/>
        <v>0</v>
      </c>
      <c r="R79" s="397">
        <f t="shared" si="85"/>
        <v>0</v>
      </c>
      <c r="S79" s="397">
        <f t="shared" si="85"/>
        <v>0</v>
      </c>
      <c r="T79" s="398">
        <f t="shared" si="85"/>
        <v>0</v>
      </c>
      <c r="U79" s="398">
        <f t="shared" si="85"/>
        <v>0</v>
      </c>
      <c r="V79" s="398">
        <f t="shared" si="85"/>
        <v>0</v>
      </c>
      <c r="W79" s="398">
        <f t="shared" si="85"/>
        <v>0</v>
      </c>
      <c r="X79" s="399">
        <f t="shared" si="85"/>
        <v>0</v>
      </c>
      <c r="Y79" s="399">
        <f t="shared" si="85"/>
        <v>0</v>
      </c>
      <c r="Z79" s="399">
        <f t="shared" si="85"/>
        <v>0</v>
      </c>
      <c r="AA79" s="399">
        <f t="shared" si="85"/>
        <v>0</v>
      </c>
      <c r="AB79" s="400">
        <f t="shared" si="85"/>
        <v>0</v>
      </c>
      <c r="AC79" s="400">
        <f t="shared" si="85"/>
        <v>0</v>
      </c>
      <c r="AD79" s="400">
        <f t="shared" si="85"/>
        <v>0</v>
      </c>
      <c r="AE79" s="400">
        <f t="shared" si="85"/>
        <v>0</v>
      </c>
      <c r="AF79" s="401">
        <f t="shared" si="85"/>
        <v>0</v>
      </c>
      <c r="AG79" s="401">
        <f t="shared" si="85"/>
        <v>0</v>
      </c>
      <c r="AH79" s="401">
        <f t="shared" si="85"/>
        <v>0</v>
      </c>
      <c r="AI79" s="401">
        <f t="shared" si="85"/>
        <v>0</v>
      </c>
      <c r="AJ79" s="402">
        <f t="shared" si="85"/>
        <v>0</v>
      </c>
      <c r="AK79" s="402">
        <f t="shared" si="85"/>
        <v>0</v>
      </c>
      <c r="AL79" s="402">
        <f t="shared" si="85"/>
        <v>0</v>
      </c>
      <c r="AM79" s="402">
        <f t="shared" si="85"/>
        <v>0</v>
      </c>
      <c r="AO79" s="506"/>
      <c r="AP79" s="172"/>
      <c r="AQ79" s="153"/>
      <c r="AR79" s="153"/>
      <c r="AS79" s="153"/>
      <c r="AT79" s="193"/>
    </row>
    <row r="80" spans="1:46" ht="20.100000000000001" customHeight="1" thickBot="1">
      <c r="A80" s="645" t="s">
        <v>54</v>
      </c>
      <c r="B80" s="420" t="str">
        <f t="shared" ref="B80" si="86">C80&amp;"A"</f>
        <v>76A</v>
      </c>
      <c r="C80" s="217">
        <v>76</v>
      </c>
      <c r="D80" s="174" t="s">
        <v>202</v>
      </c>
      <c r="E80" s="174"/>
      <c r="F80" s="174"/>
      <c r="G80" s="174"/>
      <c r="H80" s="175"/>
      <c r="I80" s="175"/>
      <c r="J80" s="175"/>
      <c r="K80" s="175"/>
      <c r="L80" s="176"/>
      <c r="M80" s="176"/>
      <c r="N80" s="176"/>
      <c r="O80" s="176"/>
      <c r="P80" s="177"/>
      <c r="Q80" s="177"/>
      <c r="R80" s="177"/>
      <c r="S80" s="177"/>
      <c r="T80" s="178"/>
      <c r="U80" s="178"/>
      <c r="V80" s="178"/>
      <c r="W80" s="178"/>
      <c r="X80" s="179"/>
      <c r="Y80" s="179"/>
      <c r="Z80" s="179"/>
      <c r="AA80" s="179"/>
      <c r="AB80" s="180"/>
      <c r="AC80" s="180"/>
      <c r="AD80" s="180"/>
      <c r="AE80" s="180"/>
      <c r="AF80" s="181"/>
      <c r="AG80" s="181"/>
      <c r="AH80" s="181"/>
      <c r="AI80" s="181"/>
      <c r="AJ80" s="182"/>
      <c r="AK80" s="182"/>
      <c r="AL80" s="182"/>
      <c r="AM80" s="183"/>
      <c r="AO80" s="507" t="s">
        <v>54</v>
      </c>
      <c r="AP80" s="184" t="s">
        <v>189</v>
      </c>
      <c r="AQ80" s="335" t="str">
        <f>IFERROR(INDEX(Tableau_affectation_S2,AQ77,AQ78),"")</f>
        <v>Métallurgie physique 2</v>
      </c>
      <c r="AR80" s="335" t="str">
        <f>IFERROR(INDEX(Tableau_affectation_S2,AR77,AR78),"")</f>
        <v/>
      </c>
      <c r="AS80" s="335" t="str">
        <f>IFERROR(INDEX(Tableau_affectation_S2,AS77,AS78),"")</f>
        <v/>
      </c>
      <c r="AT80" s="335" t="str">
        <f>IFERROR(INDEX(Tableau_affectation_S2,AT77,AT78),"")</f>
        <v/>
      </c>
    </row>
    <row r="81" spans="1:46" ht="20.100000000000001" hidden="1" customHeight="1">
      <c r="A81" s="649"/>
      <c r="B81" s="221"/>
      <c r="C81" s="221">
        <v>77</v>
      </c>
      <c r="D81" s="384" t="str">
        <f>$B$84&amp;D82</f>
        <v>80A0</v>
      </c>
      <c r="E81" s="384" t="str">
        <f>$B$84&amp;E82</f>
        <v>80A0</v>
      </c>
      <c r="F81" s="384" t="str">
        <f t="shared" ref="F81:AM81" si="87">$B$84&amp;F82</f>
        <v>80A0</v>
      </c>
      <c r="G81" s="384" t="str">
        <f t="shared" si="87"/>
        <v>80A0</v>
      </c>
      <c r="H81" s="385" t="str">
        <f t="shared" si="87"/>
        <v>80A0</v>
      </c>
      <c r="I81" s="385" t="str">
        <f t="shared" si="87"/>
        <v>80A0</v>
      </c>
      <c r="J81" s="385" t="str">
        <f t="shared" si="87"/>
        <v>80A0</v>
      </c>
      <c r="K81" s="385" t="str">
        <f t="shared" si="87"/>
        <v>80A0</v>
      </c>
      <c r="L81" s="386" t="str">
        <f t="shared" si="87"/>
        <v>80A0</v>
      </c>
      <c r="M81" s="386" t="str">
        <f t="shared" si="87"/>
        <v>80A0</v>
      </c>
      <c r="N81" s="386" t="str">
        <f t="shared" si="87"/>
        <v>80A0</v>
      </c>
      <c r="O81" s="386" t="str">
        <f t="shared" si="87"/>
        <v>80A0</v>
      </c>
      <c r="P81" s="387" t="str">
        <f t="shared" si="87"/>
        <v>80A0</v>
      </c>
      <c r="Q81" s="387" t="str">
        <f t="shared" si="87"/>
        <v>80A0</v>
      </c>
      <c r="R81" s="387" t="str">
        <f t="shared" si="87"/>
        <v>80A0</v>
      </c>
      <c r="S81" s="387" t="str">
        <f t="shared" si="87"/>
        <v>80A0</v>
      </c>
      <c r="T81" s="388" t="str">
        <f t="shared" si="87"/>
        <v>80A0</v>
      </c>
      <c r="U81" s="388" t="str">
        <f t="shared" si="87"/>
        <v>80A0</v>
      </c>
      <c r="V81" s="388" t="str">
        <f t="shared" si="87"/>
        <v>80A0</v>
      </c>
      <c r="W81" s="388" t="str">
        <f t="shared" si="87"/>
        <v>80A0</v>
      </c>
      <c r="X81" s="389" t="str">
        <f t="shared" si="87"/>
        <v>80A0</v>
      </c>
      <c r="Y81" s="389" t="str">
        <f t="shared" si="87"/>
        <v>80A0</v>
      </c>
      <c r="Z81" s="389" t="str">
        <f t="shared" si="87"/>
        <v>80A0</v>
      </c>
      <c r="AA81" s="389" t="str">
        <f t="shared" si="87"/>
        <v>80A0</v>
      </c>
      <c r="AB81" s="390" t="str">
        <f t="shared" si="87"/>
        <v>80A0</v>
      </c>
      <c r="AC81" s="390" t="str">
        <f t="shared" si="87"/>
        <v>80A0</v>
      </c>
      <c r="AD81" s="390" t="str">
        <f t="shared" si="87"/>
        <v>80A0</v>
      </c>
      <c r="AE81" s="390" t="str">
        <f t="shared" si="87"/>
        <v>80A0</v>
      </c>
      <c r="AF81" s="391" t="str">
        <f t="shared" si="87"/>
        <v>80A0</v>
      </c>
      <c r="AG81" s="391" t="str">
        <f t="shared" si="87"/>
        <v>80A0</v>
      </c>
      <c r="AH81" s="391" t="str">
        <f t="shared" si="87"/>
        <v>80A0</v>
      </c>
      <c r="AI81" s="391" t="str">
        <f t="shared" si="87"/>
        <v>80A0</v>
      </c>
      <c r="AJ81" s="392" t="str">
        <f t="shared" si="87"/>
        <v>80A0</v>
      </c>
      <c r="AK81" s="392" t="str">
        <f t="shared" si="87"/>
        <v>80A0</v>
      </c>
      <c r="AL81" s="392" t="str">
        <f t="shared" si="87"/>
        <v>80A0</v>
      </c>
      <c r="AM81" s="392" t="str">
        <f t="shared" si="87"/>
        <v>80A0</v>
      </c>
      <c r="AO81" s="511"/>
      <c r="AP81" s="161"/>
      <c r="AQ81" s="345">
        <f t="shared" ref="AQ81:AT81" si="88">AQ77+4</f>
        <v>80</v>
      </c>
      <c r="AR81" s="345">
        <f t="shared" si="88"/>
        <v>80</v>
      </c>
      <c r="AS81" s="345">
        <f t="shared" si="88"/>
        <v>80</v>
      </c>
      <c r="AT81" s="345">
        <f t="shared" si="88"/>
        <v>80</v>
      </c>
    </row>
    <row r="82" spans="1:46" ht="20.100000000000001" hidden="1" customHeight="1">
      <c r="A82" s="650"/>
      <c r="B82" s="222"/>
      <c r="C82" s="222">
        <v>78</v>
      </c>
      <c r="D82" s="394">
        <f>D83</f>
        <v>0</v>
      </c>
      <c r="E82" s="394">
        <f>IF(E83=1,SUM($D$83:E83),0)</f>
        <v>0</v>
      </c>
      <c r="F82" s="394">
        <f>IF(F83=1,SUM($D$83:F83),0)</f>
        <v>0</v>
      </c>
      <c r="G82" s="394">
        <f>IF(G83=1,SUM($D$83:G83),0)</f>
        <v>0</v>
      </c>
      <c r="H82" s="395">
        <f>IF(H83=1,SUM($D$83:H83),0)</f>
        <v>0</v>
      </c>
      <c r="I82" s="395">
        <f>IF(I83=1,SUM($D$83:I83),0)</f>
        <v>0</v>
      </c>
      <c r="J82" s="395">
        <f>IF(J83=1,SUM($D$83:J83),0)</f>
        <v>0</v>
      </c>
      <c r="K82" s="395">
        <f>IF(K83=1,SUM($D$83:K83),0)</f>
        <v>0</v>
      </c>
      <c r="L82" s="396">
        <f>IF(L83=1,SUM($D$83:L83),0)</f>
        <v>0</v>
      </c>
      <c r="M82" s="396">
        <f>IF(M83=1,SUM($D$83:M83),0)</f>
        <v>0</v>
      </c>
      <c r="N82" s="396">
        <f>IF(N83=1,SUM($D$83:N83),0)</f>
        <v>0</v>
      </c>
      <c r="O82" s="396">
        <f>IF(O83=1,SUM($D$83:O83),0)</f>
        <v>0</v>
      </c>
      <c r="P82" s="397">
        <f>IF(P83=1,SUM($D$83:P83),0)</f>
        <v>0</v>
      </c>
      <c r="Q82" s="397">
        <f>IF(Q83=1,SUM($D$83:Q83),0)</f>
        <v>0</v>
      </c>
      <c r="R82" s="397">
        <f>IF(R83=1,SUM($D$83:R83),0)</f>
        <v>0</v>
      </c>
      <c r="S82" s="397">
        <f>IF(S83=1,SUM($D$83:S83),0)</f>
        <v>0</v>
      </c>
      <c r="T82" s="398">
        <f>IF(T83=1,SUM($D$83:T83),0)</f>
        <v>0</v>
      </c>
      <c r="U82" s="398">
        <f>IF(U83=1,SUM($D$83:U83),0)</f>
        <v>0</v>
      </c>
      <c r="V82" s="398">
        <f>IF(V83=1,SUM($D$83:V83),0)</f>
        <v>0</v>
      </c>
      <c r="W82" s="398">
        <f>IF(W83=1,SUM($D$83:W83),0)</f>
        <v>0</v>
      </c>
      <c r="X82" s="399">
        <f>IF(X83=1,SUM($D$83:X83),0)</f>
        <v>0</v>
      </c>
      <c r="Y82" s="399">
        <f>IF(Y83=1,SUM($D$83:Y83),0)</f>
        <v>0</v>
      </c>
      <c r="Z82" s="399">
        <f>IF(Z83=1,SUM($D$83:Z83),0)</f>
        <v>0</v>
      </c>
      <c r="AA82" s="399">
        <f>IF(AA83=1,SUM($D$83:AA83),0)</f>
        <v>0</v>
      </c>
      <c r="AB82" s="400">
        <f>IF(AB83=1,SUM($D$83:AB83),0)</f>
        <v>0</v>
      </c>
      <c r="AC82" s="400">
        <f>IF(AC83=1,SUM($D$83:AC83),0)</f>
        <v>0</v>
      </c>
      <c r="AD82" s="400">
        <f>IF(AD83=1,SUM($D$83:AD83),0)</f>
        <v>0</v>
      </c>
      <c r="AE82" s="400">
        <f>IF(AE83=1,SUM($D$83:AE83),0)</f>
        <v>0</v>
      </c>
      <c r="AF82" s="401">
        <f>IF(AF83=1,SUM($D$83:AF83),0)</f>
        <v>0</v>
      </c>
      <c r="AG82" s="401">
        <f>IF(AG83=1,SUM($D$83:AG83),0)</f>
        <v>0</v>
      </c>
      <c r="AH82" s="401">
        <f>IF(AH83=1,SUM($D$83:AH83),0)</f>
        <v>0</v>
      </c>
      <c r="AI82" s="401">
        <f>IF(AI83=1,SUM($D$83:AI83),0)</f>
        <v>0</v>
      </c>
      <c r="AJ82" s="402">
        <f>IF(AJ83=1,SUM($D$83:AJ83),0)</f>
        <v>0</v>
      </c>
      <c r="AK82" s="402">
        <f>IF(AK83=1,SUM($D$83:AK83),0)</f>
        <v>0</v>
      </c>
      <c r="AL82" s="402">
        <f>IF(AL83=1,SUM($D$83:AL83),0)</f>
        <v>0</v>
      </c>
      <c r="AM82" s="402">
        <f>IF(AM83=1,SUM($D$83:AM83),0)</f>
        <v>0</v>
      </c>
      <c r="AO82" s="512"/>
      <c r="AP82" s="172"/>
      <c r="AQ82" s="333" t="str">
        <f t="array" ref="AQ82">IF(MIN(IF(Affectation_S2!$B$5:$AN$216=B84&amp;"1",COLUMN(Affectation_S2!$B$5:$AN$216)))&lt;&gt;0,MIN(IF(Affectation_S2!$B$5:$AN$216=B84&amp;"1",COLUMN(Affectation_S2!$B$5:$AN$216))),"")</f>
        <v/>
      </c>
      <c r="AR82" s="333" t="str">
        <f t="array" ref="AR82">IF(MIN(IF(Affectation_S2!$B$5:$AN$216=B84&amp;"2",COLUMN(Affectation_S2!$B$5:$AN$216)))&lt;&gt;0,MIN(IF(Affectation_S2!$B$5:$AN$216=B84&amp;"2",COLUMN(Affectation_S2!$B$5:$AN$216))),"")</f>
        <v/>
      </c>
      <c r="AS82" s="333" t="str">
        <f t="array" ref="AS82">IF(MIN(IF(Affectation_S2!$B$5:$AN$216=B84&amp;"3",COLUMN(Affectation_S2!$B$5:$AN$216)))&lt;&gt;0,MIN(IF(Affectation_S2!$B$5:$AN$216=B84&amp;"3",COLUMN(Affectation_S2!$B$5:$AN$216))),"")</f>
        <v/>
      </c>
      <c r="AT82" s="333" t="str">
        <f t="array" ref="AT82">IF(MIN(IF(Affectation_S2!$B$5:$AN$216=B84&amp;"4",COLUMN(Affectation_S2!$B$5:$AN$216)))&lt;&gt;0,MIN(IF(Affectation_S2!$B$5:$AN$216=B84&amp;"4",COLUMN(Affectation_S2!$B$5:$AN$216))),"")</f>
        <v/>
      </c>
    </row>
    <row r="83" spans="1:46" ht="20.100000000000001" hidden="1" customHeight="1">
      <c r="A83" s="650"/>
      <c r="B83" s="222"/>
      <c r="C83" s="222">
        <v>79</v>
      </c>
      <c r="D83" s="394">
        <f>IF(D84&lt;&gt;"",1,0)</f>
        <v>0</v>
      </c>
      <c r="E83" s="394">
        <f>IF(E84&lt;&gt;"",1,0)</f>
        <v>0</v>
      </c>
      <c r="F83" s="394">
        <f t="shared" ref="F83:AM83" si="89">IF(F84&lt;&gt;"",1,0)</f>
        <v>0</v>
      </c>
      <c r="G83" s="394">
        <f t="shared" si="89"/>
        <v>0</v>
      </c>
      <c r="H83" s="395">
        <f t="shared" si="89"/>
        <v>0</v>
      </c>
      <c r="I83" s="395">
        <f t="shared" si="89"/>
        <v>0</v>
      </c>
      <c r="J83" s="395">
        <f t="shared" si="89"/>
        <v>0</v>
      </c>
      <c r="K83" s="395">
        <f t="shared" si="89"/>
        <v>0</v>
      </c>
      <c r="L83" s="396">
        <f t="shared" si="89"/>
        <v>0</v>
      </c>
      <c r="M83" s="396">
        <f t="shared" si="89"/>
        <v>0</v>
      </c>
      <c r="N83" s="396">
        <f t="shared" si="89"/>
        <v>0</v>
      </c>
      <c r="O83" s="396">
        <f t="shared" si="89"/>
        <v>0</v>
      </c>
      <c r="P83" s="397">
        <f t="shared" si="89"/>
        <v>0</v>
      </c>
      <c r="Q83" s="397">
        <f t="shared" si="89"/>
        <v>0</v>
      </c>
      <c r="R83" s="397">
        <f t="shared" si="89"/>
        <v>0</v>
      </c>
      <c r="S83" s="397">
        <f t="shared" si="89"/>
        <v>0</v>
      </c>
      <c r="T83" s="398">
        <f t="shared" si="89"/>
        <v>0</v>
      </c>
      <c r="U83" s="398">
        <f t="shared" si="89"/>
        <v>0</v>
      </c>
      <c r="V83" s="398">
        <f t="shared" si="89"/>
        <v>0</v>
      </c>
      <c r="W83" s="398">
        <f t="shared" si="89"/>
        <v>0</v>
      </c>
      <c r="X83" s="399">
        <f t="shared" si="89"/>
        <v>0</v>
      </c>
      <c r="Y83" s="399">
        <f t="shared" si="89"/>
        <v>0</v>
      </c>
      <c r="Z83" s="399">
        <f t="shared" si="89"/>
        <v>0</v>
      </c>
      <c r="AA83" s="399">
        <f t="shared" si="89"/>
        <v>0</v>
      </c>
      <c r="AB83" s="400">
        <f t="shared" si="89"/>
        <v>0</v>
      </c>
      <c r="AC83" s="400">
        <f t="shared" si="89"/>
        <v>0</v>
      </c>
      <c r="AD83" s="400">
        <f t="shared" si="89"/>
        <v>0</v>
      </c>
      <c r="AE83" s="400">
        <f t="shared" si="89"/>
        <v>0</v>
      </c>
      <c r="AF83" s="401">
        <f t="shared" si="89"/>
        <v>0</v>
      </c>
      <c r="AG83" s="401">
        <f t="shared" si="89"/>
        <v>0</v>
      </c>
      <c r="AH83" s="401">
        <f t="shared" si="89"/>
        <v>0</v>
      </c>
      <c r="AI83" s="401">
        <f t="shared" si="89"/>
        <v>0</v>
      </c>
      <c r="AJ83" s="402">
        <f t="shared" si="89"/>
        <v>0</v>
      </c>
      <c r="AK83" s="402">
        <f t="shared" si="89"/>
        <v>0</v>
      </c>
      <c r="AL83" s="402">
        <f t="shared" si="89"/>
        <v>0</v>
      </c>
      <c r="AM83" s="402">
        <f t="shared" si="89"/>
        <v>0</v>
      </c>
      <c r="AO83" s="512"/>
      <c r="AP83" s="172"/>
      <c r="AQ83" s="153"/>
      <c r="AR83" s="153"/>
      <c r="AS83" s="153"/>
      <c r="AT83" s="193"/>
    </row>
    <row r="84" spans="1:46" ht="20.100000000000001" customHeight="1" thickBot="1">
      <c r="A84" s="651" t="s">
        <v>50</v>
      </c>
      <c r="B84" s="422" t="str">
        <f t="shared" ref="B84" si="90">C84&amp;"A"</f>
        <v>80A</v>
      </c>
      <c r="C84" s="223">
        <v>80</v>
      </c>
      <c r="D84" s="174"/>
      <c r="E84" s="174"/>
      <c r="F84" s="174"/>
      <c r="G84" s="174"/>
      <c r="H84" s="175"/>
      <c r="I84" s="175"/>
      <c r="J84" s="175"/>
      <c r="K84" s="175"/>
      <c r="L84" s="176"/>
      <c r="M84" s="176"/>
      <c r="N84" s="176"/>
      <c r="O84" s="176"/>
      <c r="P84" s="177"/>
      <c r="Q84" s="177"/>
      <c r="R84" s="177"/>
      <c r="S84" s="177"/>
      <c r="T84" s="178"/>
      <c r="U84" s="178"/>
      <c r="V84" s="178"/>
      <c r="W84" s="178"/>
      <c r="X84" s="179"/>
      <c r="Y84" s="179"/>
      <c r="Z84" s="179"/>
      <c r="AA84" s="179"/>
      <c r="AB84" s="180"/>
      <c r="AC84" s="180"/>
      <c r="AD84" s="180"/>
      <c r="AE84" s="180"/>
      <c r="AF84" s="181"/>
      <c r="AG84" s="181"/>
      <c r="AH84" s="181"/>
      <c r="AI84" s="181"/>
      <c r="AJ84" s="182"/>
      <c r="AK84" s="182"/>
      <c r="AL84" s="182"/>
      <c r="AM84" s="183"/>
      <c r="AO84" s="513" t="s">
        <v>50</v>
      </c>
      <c r="AP84" s="184" t="s">
        <v>189</v>
      </c>
      <c r="AQ84" s="335" t="str">
        <f>IFERROR(INDEX(Tableau_affectation_S2,AQ81,AQ82),"")</f>
        <v/>
      </c>
      <c r="AR84" s="335" t="str">
        <f>IFERROR(INDEX(Tableau_affectation_S2,AR81,AR82),"")</f>
        <v/>
      </c>
      <c r="AS84" s="335" t="str">
        <f>IFERROR(INDEX(Tableau_affectation_S2,AS81,AS82),"")</f>
        <v/>
      </c>
      <c r="AT84" s="335" t="str">
        <f>IFERROR(INDEX(Tableau_affectation_S2,AT81,AT82),"")</f>
        <v/>
      </c>
    </row>
    <row r="85" spans="1:46" ht="20.100000000000001" hidden="1" customHeight="1">
      <c r="A85" s="652"/>
      <c r="B85" s="224"/>
      <c r="C85" s="224">
        <v>81</v>
      </c>
      <c r="D85" s="384" t="str">
        <f>$B$88&amp;D86</f>
        <v>84A0</v>
      </c>
      <c r="E85" s="384" t="str">
        <f>$B$88&amp;E86</f>
        <v>84A0</v>
      </c>
      <c r="F85" s="384" t="str">
        <f t="shared" ref="F85:AM85" si="91">$B$88&amp;F86</f>
        <v>84A0</v>
      </c>
      <c r="G85" s="384" t="str">
        <f t="shared" si="91"/>
        <v>84A0</v>
      </c>
      <c r="H85" s="385" t="str">
        <f t="shared" si="91"/>
        <v>84A1</v>
      </c>
      <c r="I85" s="385" t="str">
        <f t="shared" si="91"/>
        <v>84A2</v>
      </c>
      <c r="J85" s="385" t="str">
        <f t="shared" si="91"/>
        <v>84A0</v>
      </c>
      <c r="K85" s="385" t="str">
        <f t="shared" si="91"/>
        <v>84A0</v>
      </c>
      <c r="L85" s="386" t="str">
        <f t="shared" si="91"/>
        <v>84A0</v>
      </c>
      <c r="M85" s="386" t="str">
        <f t="shared" si="91"/>
        <v>84A0</v>
      </c>
      <c r="N85" s="386" t="str">
        <f t="shared" si="91"/>
        <v>84A0</v>
      </c>
      <c r="O85" s="386" t="str">
        <f t="shared" si="91"/>
        <v>84A0</v>
      </c>
      <c r="P85" s="387" t="str">
        <f t="shared" si="91"/>
        <v>84A3</v>
      </c>
      <c r="Q85" s="387" t="str">
        <f t="shared" si="91"/>
        <v>84A0</v>
      </c>
      <c r="R85" s="387" t="str">
        <f t="shared" si="91"/>
        <v>84A0</v>
      </c>
      <c r="S85" s="387" t="str">
        <f t="shared" si="91"/>
        <v>84A0</v>
      </c>
      <c r="T85" s="388" t="str">
        <f t="shared" si="91"/>
        <v>84A0</v>
      </c>
      <c r="U85" s="388" t="str">
        <f t="shared" si="91"/>
        <v>84A0</v>
      </c>
      <c r="V85" s="388" t="str">
        <f t="shared" si="91"/>
        <v>84A0</v>
      </c>
      <c r="W85" s="388" t="str">
        <f t="shared" si="91"/>
        <v>84A0</v>
      </c>
      <c r="X85" s="389" t="str">
        <f t="shared" si="91"/>
        <v>84A0</v>
      </c>
      <c r="Y85" s="389" t="str">
        <f t="shared" si="91"/>
        <v>84A0</v>
      </c>
      <c r="Z85" s="389" t="str">
        <f t="shared" si="91"/>
        <v>84A0</v>
      </c>
      <c r="AA85" s="389" t="str">
        <f t="shared" si="91"/>
        <v>84A0</v>
      </c>
      <c r="AB85" s="390" t="str">
        <f t="shared" si="91"/>
        <v>84A0</v>
      </c>
      <c r="AC85" s="390" t="str">
        <f t="shared" si="91"/>
        <v>84A0</v>
      </c>
      <c r="AD85" s="390" t="str">
        <f t="shared" si="91"/>
        <v>84A0</v>
      </c>
      <c r="AE85" s="390" t="str">
        <f t="shared" si="91"/>
        <v>84A0</v>
      </c>
      <c r="AF85" s="391" t="str">
        <f t="shared" si="91"/>
        <v>84A0</v>
      </c>
      <c r="AG85" s="391" t="str">
        <f t="shared" si="91"/>
        <v>84A0</v>
      </c>
      <c r="AH85" s="391" t="str">
        <f t="shared" si="91"/>
        <v>84A0</v>
      </c>
      <c r="AI85" s="391" t="str">
        <f t="shared" si="91"/>
        <v>84A0</v>
      </c>
      <c r="AJ85" s="392" t="str">
        <f t="shared" si="91"/>
        <v>84A0</v>
      </c>
      <c r="AK85" s="392" t="str">
        <f t="shared" si="91"/>
        <v>84A0</v>
      </c>
      <c r="AL85" s="392" t="str">
        <f t="shared" si="91"/>
        <v>84A0</v>
      </c>
      <c r="AM85" s="392" t="str">
        <f t="shared" si="91"/>
        <v>84A0</v>
      </c>
      <c r="AO85" s="514"/>
      <c r="AP85" s="161"/>
      <c r="AQ85" s="345">
        <f t="shared" ref="AQ85:AT85" si="92">AQ81+4</f>
        <v>84</v>
      </c>
      <c r="AR85" s="345">
        <f t="shared" si="92"/>
        <v>84</v>
      </c>
      <c r="AS85" s="345">
        <f t="shared" si="92"/>
        <v>84</v>
      </c>
      <c r="AT85" s="345">
        <f t="shared" si="92"/>
        <v>84</v>
      </c>
    </row>
    <row r="86" spans="1:46" ht="20.100000000000001" hidden="1" customHeight="1">
      <c r="A86" s="653"/>
      <c r="B86" s="225"/>
      <c r="C86" s="225">
        <v>82</v>
      </c>
      <c r="D86" s="394">
        <f>D87</f>
        <v>0</v>
      </c>
      <c r="E86" s="394">
        <f>IF(E87=1,SUM($D$87:E87),0)</f>
        <v>0</v>
      </c>
      <c r="F86" s="394">
        <f>IF(F87=1,SUM($D$87:F87),0)</f>
        <v>0</v>
      </c>
      <c r="G86" s="394">
        <f>IF(G87=1,SUM($D$87:G87),0)</f>
        <v>0</v>
      </c>
      <c r="H86" s="395">
        <f>IF(H87=1,SUM($D$87:H87),0)</f>
        <v>1</v>
      </c>
      <c r="I86" s="395">
        <f>IF(I87=1,SUM($D$87:I87),0)</f>
        <v>2</v>
      </c>
      <c r="J86" s="395">
        <f>IF(J87=1,SUM($D$87:J87),0)</f>
        <v>0</v>
      </c>
      <c r="K86" s="395">
        <f>IF(K87=1,SUM($D$87:K87),0)</f>
        <v>0</v>
      </c>
      <c r="L86" s="396">
        <f>IF(L87=1,SUM($D$87:L87),0)</f>
        <v>0</v>
      </c>
      <c r="M86" s="396">
        <f>IF(M87=1,SUM($D$87:M87),0)</f>
        <v>0</v>
      </c>
      <c r="N86" s="396">
        <f>IF(N87=1,SUM($D$87:N87),0)</f>
        <v>0</v>
      </c>
      <c r="O86" s="396">
        <f>IF(O87=1,SUM($D$87:O87),0)</f>
        <v>0</v>
      </c>
      <c r="P86" s="397">
        <f>IF(P87=1,SUM($D$87:P87),0)</f>
        <v>3</v>
      </c>
      <c r="Q86" s="397">
        <f>IF(Q87=1,SUM($D$87:Q87),0)</f>
        <v>0</v>
      </c>
      <c r="R86" s="397">
        <f>IF(R87=1,SUM($D$87:R87),0)</f>
        <v>0</v>
      </c>
      <c r="S86" s="397">
        <f>IF(S87=1,SUM($D$87:S87),0)</f>
        <v>0</v>
      </c>
      <c r="T86" s="398">
        <f>IF(T87=1,SUM($D$87:T87),0)</f>
        <v>0</v>
      </c>
      <c r="U86" s="398">
        <f>IF(U87=1,SUM($D$87:U87),0)</f>
        <v>0</v>
      </c>
      <c r="V86" s="398">
        <f>IF(V87=1,SUM($D$87:V87),0)</f>
        <v>0</v>
      </c>
      <c r="W86" s="398">
        <f>IF(W87=1,SUM($D$87:W87),0)</f>
        <v>0</v>
      </c>
      <c r="X86" s="399">
        <f>IF(X87=1,SUM($D$87:X87),0)</f>
        <v>0</v>
      </c>
      <c r="Y86" s="399">
        <f>IF(Y87=1,SUM($D$87:Y87),0)</f>
        <v>0</v>
      </c>
      <c r="Z86" s="399">
        <f>IF(Z87=1,SUM($D$87:Z87),0)</f>
        <v>0</v>
      </c>
      <c r="AA86" s="399">
        <f>IF(AA87=1,SUM($D$87:AA87),0)</f>
        <v>0</v>
      </c>
      <c r="AB86" s="400">
        <f>IF(AB87=1,SUM($D$87:AB87),0)</f>
        <v>0</v>
      </c>
      <c r="AC86" s="400">
        <f>IF(AC87=1,SUM($D$87:AC87),0)</f>
        <v>0</v>
      </c>
      <c r="AD86" s="400">
        <f>IF(AD87=1,SUM($D$87:AD87),0)</f>
        <v>0</v>
      </c>
      <c r="AE86" s="400">
        <f>IF(AE87=1,SUM($D$87:AE87),0)</f>
        <v>0</v>
      </c>
      <c r="AF86" s="401">
        <f>IF(AF87=1,SUM($D$87:AF87),0)</f>
        <v>0</v>
      </c>
      <c r="AG86" s="401">
        <f>IF(AG87=1,SUM($D$87:AG87),0)</f>
        <v>0</v>
      </c>
      <c r="AH86" s="401">
        <f>IF(AH87=1,SUM($D$87:AH87),0)</f>
        <v>0</v>
      </c>
      <c r="AI86" s="401">
        <f>IF(AI87=1,SUM($D$87:AI87),0)</f>
        <v>0</v>
      </c>
      <c r="AJ86" s="402">
        <f>IF(AJ87=1,SUM($D$87:AJ87),0)</f>
        <v>0</v>
      </c>
      <c r="AK86" s="402">
        <f>IF(AK87=1,SUM($D$87:AK87),0)</f>
        <v>0</v>
      </c>
      <c r="AL86" s="402">
        <f>IF(AL87=1,SUM($D$87:AL87),0)</f>
        <v>0</v>
      </c>
      <c r="AM86" s="402">
        <f>IF(AM87=1,SUM($D$87:AM87),0)</f>
        <v>0</v>
      </c>
      <c r="AO86" s="515"/>
      <c r="AP86" s="172"/>
      <c r="AQ86" s="333">
        <f t="array" ref="AQ86">IF(MIN(IF(Affectation_S2!$B$5:$AN$216=B88&amp;"1",COLUMN(Affectation_S2!$B$5:$AN$216)))&lt;&gt;0,MIN(IF(Affectation_S2!$B$5:$AN$216=B88&amp;"1",COLUMN(Affectation_S2!$B$5:$AN$216))),"")</f>
        <v>8</v>
      </c>
      <c r="AR86" s="333">
        <f t="array" ref="AR86">IF(MIN(IF(Affectation_S2!$B$5:$AN$216=B88&amp;"2",COLUMN(Affectation_S2!$B$5:$AN$216)))&lt;&gt;0,MIN(IF(Affectation_S2!$B$5:$AN$216=B88&amp;"2",COLUMN(Affectation_S2!$B$5:$AN$216))),"")</f>
        <v>9</v>
      </c>
      <c r="AS86" s="333">
        <f t="array" ref="AS86">IF(MIN(IF(Affectation_S2!$B$5:$AN$216=B88&amp;"3",COLUMN(Affectation_S2!$B$5:$AN$216)))&lt;&gt;0,MIN(IF(Affectation_S2!$B$5:$AN$216=B88&amp;"3",COLUMN(Affectation_S2!$B$5:$AN$216))),"")</f>
        <v>16</v>
      </c>
      <c r="AT86" s="333" t="str">
        <f t="array" ref="AT86">IF(MIN(IF(Affectation_S2!$B$5:$AN$216=B88&amp;"4",COLUMN(Affectation_S2!$B$5:$AN$216)))&lt;&gt;0,MIN(IF(Affectation_S2!$B$5:$AN$216=B88&amp;"4",COLUMN(Affectation_S2!$B$5:$AN$216))),"")</f>
        <v/>
      </c>
    </row>
    <row r="87" spans="1:46" ht="20.100000000000001" hidden="1" customHeight="1">
      <c r="A87" s="653"/>
      <c r="B87" s="225"/>
      <c r="C87" s="225">
        <v>83</v>
      </c>
      <c r="D87" s="394">
        <f>IF(D88&lt;&gt;"",1,0)</f>
        <v>0</v>
      </c>
      <c r="E87" s="394">
        <f>IF(E88&lt;&gt;"",1,0)</f>
        <v>0</v>
      </c>
      <c r="F87" s="394">
        <f t="shared" ref="F87:AM87" si="93">IF(F88&lt;&gt;"",1,0)</f>
        <v>0</v>
      </c>
      <c r="G87" s="394">
        <f t="shared" si="93"/>
        <v>0</v>
      </c>
      <c r="H87" s="395">
        <f t="shared" si="93"/>
        <v>1</v>
      </c>
      <c r="I87" s="395">
        <f t="shared" si="93"/>
        <v>1</v>
      </c>
      <c r="J87" s="395">
        <f t="shared" si="93"/>
        <v>0</v>
      </c>
      <c r="K87" s="395">
        <f t="shared" si="93"/>
        <v>0</v>
      </c>
      <c r="L87" s="396">
        <f t="shared" si="93"/>
        <v>0</v>
      </c>
      <c r="M87" s="396">
        <f t="shared" si="93"/>
        <v>0</v>
      </c>
      <c r="N87" s="396">
        <f t="shared" si="93"/>
        <v>0</v>
      </c>
      <c r="O87" s="396">
        <f t="shared" si="93"/>
        <v>0</v>
      </c>
      <c r="P87" s="397">
        <f t="shared" si="93"/>
        <v>1</v>
      </c>
      <c r="Q87" s="397">
        <f t="shared" si="93"/>
        <v>0</v>
      </c>
      <c r="R87" s="397">
        <f t="shared" si="93"/>
        <v>0</v>
      </c>
      <c r="S87" s="397">
        <f t="shared" si="93"/>
        <v>0</v>
      </c>
      <c r="T87" s="398">
        <f t="shared" si="93"/>
        <v>0</v>
      </c>
      <c r="U87" s="398">
        <f t="shared" si="93"/>
        <v>0</v>
      </c>
      <c r="V87" s="398">
        <f t="shared" si="93"/>
        <v>0</v>
      </c>
      <c r="W87" s="398">
        <f t="shared" si="93"/>
        <v>0</v>
      </c>
      <c r="X87" s="399">
        <f t="shared" si="93"/>
        <v>0</v>
      </c>
      <c r="Y87" s="399">
        <f t="shared" si="93"/>
        <v>0</v>
      </c>
      <c r="Z87" s="399">
        <f t="shared" si="93"/>
        <v>0</v>
      </c>
      <c r="AA87" s="399">
        <f t="shared" si="93"/>
        <v>0</v>
      </c>
      <c r="AB87" s="400">
        <f t="shared" si="93"/>
        <v>0</v>
      </c>
      <c r="AC87" s="400">
        <f t="shared" si="93"/>
        <v>0</v>
      </c>
      <c r="AD87" s="400">
        <f t="shared" si="93"/>
        <v>0</v>
      </c>
      <c r="AE87" s="400">
        <f t="shared" si="93"/>
        <v>0</v>
      </c>
      <c r="AF87" s="401">
        <f t="shared" si="93"/>
        <v>0</v>
      </c>
      <c r="AG87" s="401">
        <f t="shared" si="93"/>
        <v>0</v>
      </c>
      <c r="AH87" s="401">
        <f t="shared" si="93"/>
        <v>0</v>
      </c>
      <c r="AI87" s="401">
        <f t="shared" si="93"/>
        <v>0</v>
      </c>
      <c r="AJ87" s="402">
        <f t="shared" si="93"/>
        <v>0</v>
      </c>
      <c r="AK87" s="402">
        <f t="shared" si="93"/>
        <v>0</v>
      </c>
      <c r="AL87" s="402">
        <f t="shared" si="93"/>
        <v>0</v>
      </c>
      <c r="AM87" s="402">
        <f t="shared" si="93"/>
        <v>0</v>
      </c>
      <c r="AO87" s="515"/>
      <c r="AP87" s="172"/>
      <c r="AQ87" s="153"/>
      <c r="AR87" s="153"/>
      <c r="AS87" s="153"/>
      <c r="AT87" s="193"/>
    </row>
    <row r="88" spans="1:46" ht="20.100000000000001" customHeight="1" thickBot="1">
      <c r="A88" s="654" t="s">
        <v>76</v>
      </c>
      <c r="B88" s="423" t="str">
        <f t="shared" ref="B88" si="94">C88&amp;"A"</f>
        <v>84A</v>
      </c>
      <c r="C88" s="226">
        <v>84</v>
      </c>
      <c r="D88" s="174"/>
      <c r="E88" s="174"/>
      <c r="F88" s="174"/>
      <c r="G88" s="174"/>
      <c r="H88" s="175" t="s">
        <v>221</v>
      </c>
      <c r="I88" s="175" t="s">
        <v>224</v>
      </c>
      <c r="J88" s="175"/>
      <c r="K88" s="175"/>
      <c r="L88" s="176"/>
      <c r="M88" s="176"/>
      <c r="N88" s="176"/>
      <c r="O88" s="176"/>
      <c r="P88" s="177" t="s">
        <v>260</v>
      </c>
      <c r="Q88" s="177"/>
      <c r="R88" s="177"/>
      <c r="S88" s="177"/>
      <c r="T88" s="178"/>
      <c r="U88" s="178"/>
      <c r="V88" s="178"/>
      <c r="W88" s="178"/>
      <c r="X88" s="179"/>
      <c r="Y88" s="179"/>
      <c r="Z88" s="179"/>
      <c r="AA88" s="179"/>
      <c r="AB88" s="180"/>
      <c r="AC88" s="180"/>
      <c r="AD88" s="180"/>
      <c r="AE88" s="180"/>
      <c r="AF88" s="181"/>
      <c r="AG88" s="181"/>
      <c r="AH88" s="181"/>
      <c r="AI88" s="181"/>
      <c r="AJ88" s="182"/>
      <c r="AK88" s="182"/>
      <c r="AL88" s="182"/>
      <c r="AM88" s="183"/>
      <c r="AO88" s="516" t="s">
        <v>76</v>
      </c>
      <c r="AP88" s="184" t="s">
        <v>189</v>
      </c>
      <c r="AQ88" s="335" t="str">
        <f>IFERROR(INDEX(Tableau_affectation_S2,AQ85,AQ86),"")</f>
        <v>Transfert thermique</v>
      </c>
      <c r="AR88" s="335" t="str">
        <f>IFERROR(INDEX(Tableau_affectation_S2,AR85,AR86),"")</f>
        <v>TP Transferts Thermiques</v>
      </c>
      <c r="AS88" s="335" t="str">
        <f>IFERROR(INDEX(Tableau_affectation_S2,AS85,AS86),"")</f>
        <v>Calcul num.et modélisation</v>
      </c>
      <c r="AT88" s="335" t="str">
        <f>IFERROR(INDEX(Tableau_affectation_S2,AT85,AT86),"")</f>
        <v/>
      </c>
    </row>
    <row r="89" spans="1:46" ht="20.100000000000001" hidden="1" customHeight="1">
      <c r="A89" s="655"/>
      <c r="B89" s="227"/>
      <c r="C89" s="227">
        <v>85</v>
      </c>
      <c r="D89" s="384" t="str">
        <f>$B$92&amp;D90</f>
        <v>88A0</v>
      </c>
      <c r="E89" s="384" t="str">
        <f>$B$92&amp;E90</f>
        <v>88A0</v>
      </c>
      <c r="F89" s="384" t="str">
        <f t="shared" ref="F89:AM89" si="95">$B$92&amp;F90</f>
        <v>88A0</v>
      </c>
      <c r="G89" s="384" t="str">
        <f t="shared" si="95"/>
        <v>88A0</v>
      </c>
      <c r="H89" s="385" t="str">
        <f t="shared" si="95"/>
        <v>88A0</v>
      </c>
      <c r="I89" s="385" t="str">
        <f t="shared" si="95"/>
        <v>88A0</v>
      </c>
      <c r="J89" s="385" t="str">
        <f t="shared" si="95"/>
        <v>88A0</v>
      </c>
      <c r="K89" s="385" t="str">
        <f t="shared" si="95"/>
        <v>88A0</v>
      </c>
      <c r="L89" s="386" t="str">
        <f t="shared" si="95"/>
        <v>88A0</v>
      </c>
      <c r="M89" s="386" t="str">
        <f t="shared" si="95"/>
        <v>88A0</v>
      </c>
      <c r="N89" s="386" t="str">
        <f t="shared" si="95"/>
        <v>88A0</v>
      </c>
      <c r="O89" s="386" t="str">
        <f t="shared" si="95"/>
        <v>88A0</v>
      </c>
      <c r="P89" s="387" t="str">
        <f t="shared" si="95"/>
        <v>88A0</v>
      </c>
      <c r="Q89" s="387" t="str">
        <f t="shared" si="95"/>
        <v>88A0</v>
      </c>
      <c r="R89" s="387" t="str">
        <f t="shared" si="95"/>
        <v>88A0</v>
      </c>
      <c r="S89" s="387" t="str">
        <f t="shared" si="95"/>
        <v>88A0</v>
      </c>
      <c r="T89" s="388" t="str">
        <f t="shared" si="95"/>
        <v>88A0</v>
      </c>
      <c r="U89" s="388" t="str">
        <f t="shared" si="95"/>
        <v>88A0</v>
      </c>
      <c r="V89" s="388" t="str">
        <f t="shared" si="95"/>
        <v>88A0</v>
      </c>
      <c r="W89" s="388" t="str">
        <f t="shared" si="95"/>
        <v>88A0</v>
      </c>
      <c r="X89" s="389" t="str">
        <f t="shared" si="95"/>
        <v>88A0</v>
      </c>
      <c r="Y89" s="389" t="str">
        <f t="shared" si="95"/>
        <v>88A0</v>
      </c>
      <c r="Z89" s="389" t="str">
        <f t="shared" si="95"/>
        <v>88A0</v>
      </c>
      <c r="AA89" s="389" t="str">
        <f t="shared" si="95"/>
        <v>88A0</v>
      </c>
      <c r="AB89" s="390" t="str">
        <f t="shared" si="95"/>
        <v>88A0</v>
      </c>
      <c r="AC89" s="390" t="str">
        <f t="shared" si="95"/>
        <v>88A0</v>
      </c>
      <c r="AD89" s="390" t="str">
        <f t="shared" si="95"/>
        <v>88A0</v>
      </c>
      <c r="AE89" s="390" t="str">
        <f t="shared" si="95"/>
        <v>88A0</v>
      </c>
      <c r="AF89" s="391" t="str">
        <f t="shared" si="95"/>
        <v>88A0</v>
      </c>
      <c r="AG89" s="391" t="str">
        <f t="shared" si="95"/>
        <v>88A0</v>
      </c>
      <c r="AH89" s="391" t="str">
        <f t="shared" si="95"/>
        <v>88A0</v>
      </c>
      <c r="AI89" s="391" t="str">
        <f t="shared" si="95"/>
        <v>88A0</v>
      </c>
      <c r="AJ89" s="392" t="str">
        <f t="shared" si="95"/>
        <v>88A0</v>
      </c>
      <c r="AK89" s="392" t="str">
        <f t="shared" si="95"/>
        <v>88A0</v>
      </c>
      <c r="AL89" s="392" t="str">
        <f t="shared" si="95"/>
        <v>88A0</v>
      </c>
      <c r="AM89" s="392" t="str">
        <f t="shared" si="95"/>
        <v>88A0</v>
      </c>
      <c r="AO89" s="517"/>
      <c r="AP89" s="161"/>
      <c r="AQ89" s="345">
        <f t="shared" ref="AQ89:AT89" si="96">AQ85+4</f>
        <v>88</v>
      </c>
      <c r="AR89" s="345">
        <f t="shared" si="96"/>
        <v>88</v>
      </c>
      <c r="AS89" s="345">
        <f t="shared" si="96"/>
        <v>88</v>
      </c>
      <c r="AT89" s="345">
        <f t="shared" si="96"/>
        <v>88</v>
      </c>
    </row>
    <row r="90" spans="1:46" ht="20.100000000000001" hidden="1" customHeight="1">
      <c r="A90" s="656"/>
      <c r="B90" s="228"/>
      <c r="C90" s="228">
        <v>86</v>
      </c>
      <c r="D90" s="394">
        <f>D91</f>
        <v>0</v>
      </c>
      <c r="E90" s="394">
        <f>IF(E91=1,SUM($D$91:E91),0)</f>
        <v>0</v>
      </c>
      <c r="F90" s="394">
        <f>IF(F91=1,SUM($D$91:F91),0)</f>
        <v>0</v>
      </c>
      <c r="G90" s="394">
        <f>IF(G91=1,SUM($D$91:G91),0)</f>
        <v>0</v>
      </c>
      <c r="H90" s="395">
        <f>IF(H91=1,SUM($D$91:H91),0)</f>
        <v>0</v>
      </c>
      <c r="I90" s="395">
        <f>IF(I91=1,SUM($D$91:I91),0)</f>
        <v>0</v>
      </c>
      <c r="J90" s="395">
        <f>IF(J91=1,SUM($D$91:J91),0)</f>
        <v>0</v>
      </c>
      <c r="K90" s="395">
        <f>IF(K91=1,SUM($D$91:K91),0)</f>
        <v>0</v>
      </c>
      <c r="L90" s="396">
        <f>IF(L91=1,SUM($D$91:L91),0)</f>
        <v>0</v>
      </c>
      <c r="M90" s="396">
        <f>IF(M91=1,SUM($D$91:M91),0)</f>
        <v>0</v>
      </c>
      <c r="N90" s="396">
        <f>IF(N91=1,SUM($D$91:N91),0)</f>
        <v>0</v>
      </c>
      <c r="O90" s="396">
        <f>IF(O91=1,SUM($D$91:O91),0)</f>
        <v>0</v>
      </c>
      <c r="P90" s="397">
        <f>IF(P91=1,SUM($D$91:P91),0)</f>
        <v>0</v>
      </c>
      <c r="Q90" s="397">
        <f>IF(Q91=1,SUM($D$91:Q91),0)</f>
        <v>0</v>
      </c>
      <c r="R90" s="397">
        <f>IF(R91=1,SUM($D$91:R91),0)</f>
        <v>0</v>
      </c>
      <c r="S90" s="397">
        <f>IF(S91=1,SUM($D$91:S91),0)</f>
        <v>0</v>
      </c>
      <c r="T90" s="398">
        <f>IF(T91=1,SUM($D$91:T91),0)</f>
        <v>0</v>
      </c>
      <c r="U90" s="398">
        <f>IF(U91=1,SUM($D$91:U91),0)</f>
        <v>0</v>
      </c>
      <c r="V90" s="398">
        <f>IF(V91=1,SUM($D$91:V91),0)</f>
        <v>0</v>
      </c>
      <c r="W90" s="398">
        <f>IF(W91=1,SUM($D$91:W91),0)</f>
        <v>0</v>
      </c>
      <c r="X90" s="399">
        <f>IF(X91=1,SUM($D$91:X91),0)</f>
        <v>0</v>
      </c>
      <c r="Y90" s="399">
        <f>IF(Y91=1,SUM($D$91:Y91),0)</f>
        <v>0</v>
      </c>
      <c r="Z90" s="399">
        <f>IF(Z91=1,SUM($D$91:Z91),0)</f>
        <v>0</v>
      </c>
      <c r="AA90" s="399">
        <f>IF(AA91=1,SUM($D$91:AA91),0)</f>
        <v>0</v>
      </c>
      <c r="AB90" s="400">
        <f>IF(AB91=1,SUM($D$91:AB91),0)</f>
        <v>0</v>
      </c>
      <c r="AC90" s="400">
        <f>IF(AC91=1,SUM($D$91:AC91),0)</f>
        <v>0</v>
      </c>
      <c r="AD90" s="400">
        <f>IF(AD91=1,SUM($D$91:AD91),0)</f>
        <v>0</v>
      </c>
      <c r="AE90" s="400">
        <f>IF(AE91=1,SUM($D$91:AE91),0)</f>
        <v>0</v>
      </c>
      <c r="AF90" s="401">
        <f>IF(AF91=1,SUM($D$91:AF91),0)</f>
        <v>0</v>
      </c>
      <c r="AG90" s="401">
        <f>IF(AG91=1,SUM($D$91:AG91),0)</f>
        <v>0</v>
      </c>
      <c r="AH90" s="401">
        <f>IF(AH91=1,SUM($D$91:AH91),0)</f>
        <v>0</v>
      </c>
      <c r="AI90" s="401">
        <f>IF(AI91=1,SUM($D$91:AI91),0)</f>
        <v>0</v>
      </c>
      <c r="AJ90" s="402">
        <f>IF(AJ91=1,SUM($D$91:AJ91),0)</f>
        <v>0</v>
      </c>
      <c r="AK90" s="402">
        <f>IF(AK91=1,SUM($D$91:AK91),0)</f>
        <v>0</v>
      </c>
      <c r="AL90" s="402">
        <f>IF(AL91=1,SUM($D$91:AL91),0)</f>
        <v>0</v>
      </c>
      <c r="AM90" s="402">
        <f>IF(AM91=1,SUM($D$91:AM91),0)</f>
        <v>0</v>
      </c>
      <c r="AO90" s="518"/>
      <c r="AP90" s="172"/>
      <c r="AQ90" s="333" t="str">
        <f t="array" ref="AQ90">IF(MIN(IF(Affectation_S2!$B$5:$AN$216=B92&amp;"1",COLUMN(Affectation_S2!$B$5:$AN$216)))&lt;&gt;0,MIN(IF(Affectation_S2!$B$5:$AN$216=B92&amp;"1",COLUMN(Affectation_S2!$B$5:$AN$216))),"")</f>
        <v/>
      </c>
      <c r="AR90" s="333" t="str">
        <f t="array" ref="AR90">IF(MIN(IF(Affectation_S2!$B$5:$AN$216=B92&amp;"2",COLUMN(Affectation_S2!$B$5:$AN$216)))&lt;&gt;0,MIN(IF(Affectation_S2!$B$5:$AN$216=B92&amp;"2",COLUMN(Affectation_S2!$B$5:$AN$216))),"")</f>
        <v/>
      </c>
      <c r="AS90" s="333" t="str">
        <f t="array" ref="AS90">IF(MIN(IF(Affectation_S2!$B$5:$AN$216=B92&amp;"3",COLUMN(Affectation_S2!$B$5:$AN$216)))&lt;&gt;0,MIN(IF(Affectation_S2!$B$5:$AN$216=B92&amp;"3",COLUMN(Affectation_S2!$B$5:$AN$216))),"")</f>
        <v/>
      </c>
      <c r="AT90" s="333" t="str">
        <f t="array" ref="AT90">IF(MIN(IF(Affectation_S2!$B$5:$AN$216=B92&amp;"4",COLUMN(Affectation_S2!$B$5:$AN$216)))&lt;&gt;0,MIN(IF(Affectation_S2!$B$5:$AN$216=B92&amp;"4",COLUMN(Affectation_S2!$B$5:$AN$216))),"")</f>
        <v/>
      </c>
    </row>
    <row r="91" spans="1:46" ht="20.100000000000001" hidden="1" customHeight="1">
      <c r="A91" s="656"/>
      <c r="B91" s="228"/>
      <c r="C91" s="228">
        <v>87</v>
      </c>
      <c r="D91" s="394">
        <f>IF(D92&lt;&gt;"",1,0)</f>
        <v>0</v>
      </c>
      <c r="E91" s="394">
        <f>IF(E92&lt;&gt;"",1,0)</f>
        <v>0</v>
      </c>
      <c r="F91" s="394">
        <f t="shared" ref="F91:AM91" si="97">IF(F92&lt;&gt;"",1,0)</f>
        <v>0</v>
      </c>
      <c r="G91" s="394">
        <f t="shared" si="97"/>
        <v>0</v>
      </c>
      <c r="H91" s="395">
        <f t="shared" si="97"/>
        <v>0</v>
      </c>
      <c r="I91" s="395">
        <f t="shared" si="97"/>
        <v>0</v>
      </c>
      <c r="J91" s="395">
        <f t="shared" si="97"/>
        <v>0</v>
      </c>
      <c r="K91" s="395">
        <f t="shared" si="97"/>
        <v>0</v>
      </c>
      <c r="L91" s="396">
        <f t="shared" si="97"/>
        <v>0</v>
      </c>
      <c r="M91" s="396">
        <f t="shared" si="97"/>
        <v>0</v>
      </c>
      <c r="N91" s="396">
        <f t="shared" si="97"/>
        <v>0</v>
      </c>
      <c r="O91" s="396">
        <f t="shared" si="97"/>
        <v>0</v>
      </c>
      <c r="P91" s="397">
        <f t="shared" si="97"/>
        <v>0</v>
      </c>
      <c r="Q91" s="397">
        <f t="shared" si="97"/>
        <v>0</v>
      </c>
      <c r="R91" s="397">
        <f t="shared" si="97"/>
        <v>0</v>
      </c>
      <c r="S91" s="397">
        <f t="shared" si="97"/>
        <v>0</v>
      </c>
      <c r="T91" s="398">
        <f t="shared" si="97"/>
        <v>0</v>
      </c>
      <c r="U91" s="398">
        <f t="shared" si="97"/>
        <v>0</v>
      </c>
      <c r="V91" s="398">
        <f t="shared" si="97"/>
        <v>0</v>
      </c>
      <c r="W91" s="398">
        <f t="shared" si="97"/>
        <v>0</v>
      </c>
      <c r="X91" s="399">
        <f t="shared" si="97"/>
        <v>0</v>
      </c>
      <c r="Y91" s="399">
        <f t="shared" si="97"/>
        <v>0</v>
      </c>
      <c r="Z91" s="399">
        <f t="shared" si="97"/>
        <v>0</v>
      </c>
      <c r="AA91" s="399">
        <f t="shared" si="97"/>
        <v>0</v>
      </c>
      <c r="AB91" s="400">
        <f t="shared" si="97"/>
        <v>0</v>
      </c>
      <c r="AC91" s="400">
        <f t="shared" si="97"/>
        <v>0</v>
      </c>
      <c r="AD91" s="400">
        <f t="shared" si="97"/>
        <v>0</v>
      </c>
      <c r="AE91" s="400">
        <f t="shared" si="97"/>
        <v>0</v>
      </c>
      <c r="AF91" s="401">
        <f t="shared" si="97"/>
        <v>0</v>
      </c>
      <c r="AG91" s="401">
        <f t="shared" si="97"/>
        <v>0</v>
      </c>
      <c r="AH91" s="401">
        <f t="shared" si="97"/>
        <v>0</v>
      </c>
      <c r="AI91" s="401">
        <f t="shared" si="97"/>
        <v>0</v>
      </c>
      <c r="AJ91" s="402">
        <f t="shared" si="97"/>
        <v>0</v>
      </c>
      <c r="AK91" s="402">
        <f t="shared" si="97"/>
        <v>0</v>
      </c>
      <c r="AL91" s="402">
        <f t="shared" si="97"/>
        <v>0</v>
      </c>
      <c r="AM91" s="402">
        <f t="shared" si="97"/>
        <v>0</v>
      </c>
      <c r="AO91" s="518"/>
      <c r="AP91" s="172"/>
      <c r="AQ91" s="153"/>
      <c r="AR91" s="153"/>
      <c r="AS91" s="153"/>
      <c r="AT91" s="193"/>
    </row>
    <row r="92" spans="1:46" ht="20.100000000000001" customHeight="1" thickBot="1">
      <c r="A92" s="657" t="s">
        <v>41</v>
      </c>
      <c r="B92" s="424" t="str">
        <f t="shared" ref="B92" si="98">C92&amp;"A"</f>
        <v>88A</v>
      </c>
      <c r="C92" s="229">
        <v>88</v>
      </c>
      <c r="D92" s="174"/>
      <c r="E92" s="174"/>
      <c r="F92" s="174"/>
      <c r="G92" s="174"/>
      <c r="H92" s="175"/>
      <c r="I92" s="175"/>
      <c r="J92" s="175"/>
      <c r="K92" s="175"/>
      <c r="L92" s="176"/>
      <c r="M92" s="176"/>
      <c r="N92" s="176"/>
      <c r="O92" s="176"/>
      <c r="P92" s="177"/>
      <c r="Q92" s="177"/>
      <c r="R92" s="177"/>
      <c r="S92" s="177"/>
      <c r="T92" s="178"/>
      <c r="U92" s="178"/>
      <c r="V92" s="178"/>
      <c r="W92" s="178"/>
      <c r="X92" s="179"/>
      <c r="Y92" s="179"/>
      <c r="Z92" s="179"/>
      <c r="AA92" s="179"/>
      <c r="AB92" s="180"/>
      <c r="AC92" s="180"/>
      <c r="AD92" s="180"/>
      <c r="AE92" s="180"/>
      <c r="AF92" s="181"/>
      <c r="AG92" s="181"/>
      <c r="AH92" s="181"/>
      <c r="AI92" s="181"/>
      <c r="AJ92" s="182"/>
      <c r="AK92" s="182"/>
      <c r="AL92" s="182"/>
      <c r="AM92" s="183"/>
      <c r="AO92" s="519" t="s">
        <v>41</v>
      </c>
      <c r="AP92" s="184" t="s">
        <v>189</v>
      </c>
      <c r="AQ92" s="335" t="str">
        <f>IFERROR(INDEX(Tableau_affectation_S2,AQ89,AQ90),"")</f>
        <v/>
      </c>
      <c r="AR92" s="335" t="str">
        <f>IFERROR(INDEX(Tableau_affectation_S2,AR89,AR90),"")</f>
        <v/>
      </c>
      <c r="AS92" s="335" t="str">
        <f>IFERROR(INDEX(Tableau_affectation_S2,AS89,AS90),"")</f>
        <v/>
      </c>
      <c r="AT92" s="335" t="str">
        <f>IFERROR(INDEX(Tableau_affectation_S2,AT89,AT90),"")</f>
        <v/>
      </c>
    </row>
    <row r="93" spans="1:46" ht="20.100000000000001" hidden="1" customHeight="1">
      <c r="A93" s="658"/>
      <c r="B93" s="230"/>
      <c r="C93" s="230">
        <v>89</v>
      </c>
      <c r="D93" s="384" t="str">
        <f>$B$96&amp;D94</f>
        <v>92A0</v>
      </c>
      <c r="E93" s="384" t="str">
        <f>$B$96&amp;E94</f>
        <v>92A0</v>
      </c>
      <c r="F93" s="384" t="str">
        <f t="shared" ref="F93:AM93" si="99">$B$96&amp;F94</f>
        <v>92A0</v>
      </c>
      <c r="G93" s="384" t="str">
        <f t="shared" si="99"/>
        <v>92A0</v>
      </c>
      <c r="H93" s="385" t="str">
        <f t="shared" si="99"/>
        <v>92A0</v>
      </c>
      <c r="I93" s="385" t="str">
        <f t="shared" si="99"/>
        <v>92A0</v>
      </c>
      <c r="J93" s="385" t="str">
        <f t="shared" si="99"/>
        <v>92A0</v>
      </c>
      <c r="K93" s="385" t="str">
        <f t="shared" si="99"/>
        <v>92A0</v>
      </c>
      <c r="L93" s="386" t="str">
        <f t="shared" si="99"/>
        <v>92A0</v>
      </c>
      <c r="M93" s="386" t="str">
        <f t="shared" si="99"/>
        <v>92A0</v>
      </c>
      <c r="N93" s="386" t="str">
        <f t="shared" si="99"/>
        <v>92A0</v>
      </c>
      <c r="O93" s="386" t="str">
        <f t="shared" si="99"/>
        <v>92A0</v>
      </c>
      <c r="P93" s="387" t="str">
        <f t="shared" si="99"/>
        <v>92A0</v>
      </c>
      <c r="Q93" s="387" t="str">
        <f t="shared" si="99"/>
        <v>92A0</v>
      </c>
      <c r="R93" s="387" t="str">
        <f t="shared" si="99"/>
        <v>92A0</v>
      </c>
      <c r="S93" s="387" t="str">
        <f t="shared" si="99"/>
        <v>92A0</v>
      </c>
      <c r="T93" s="388" t="str">
        <f t="shared" si="99"/>
        <v>92A0</v>
      </c>
      <c r="U93" s="388" t="str">
        <f t="shared" si="99"/>
        <v>92A0</v>
      </c>
      <c r="V93" s="388" t="str">
        <f t="shared" si="99"/>
        <v>92A0</v>
      </c>
      <c r="W93" s="388" t="str">
        <f t="shared" si="99"/>
        <v>92A0</v>
      </c>
      <c r="X93" s="389" t="str">
        <f t="shared" si="99"/>
        <v>92A0</v>
      </c>
      <c r="Y93" s="389" t="str">
        <f t="shared" si="99"/>
        <v>92A0</v>
      </c>
      <c r="Z93" s="389" t="str">
        <f t="shared" si="99"/>
        <v>92A0</v>
      </c>
      <c r="AA93" s="389" t="str">
        <f t="shared" si="99"/>
        <v>92A0</v>
      </c>
      <c r="AB93" s="390" t="str">
        <f t="shared" si="99"/>
        <v>92A0</v>
      </c>
      <c r="AC93" s="390" t="str">
        <f t="shared" si="99"/>
        <v>92A0</v>
      </c>
      <c r="AD93" s="390" t="str">
        <f t="shared" si="99"/>
        <v>92A0</v>
      </c>
      <c r="AE93" s="390" t="str">
        <f t="shared" si="99"/>
        <v>92A0</v>
      </c>
      <c r="AF93" s="391" t="str">
        <f t="shared" si="99"/>
        <v>92A0</v>
      </c>
      <c r="AG93" s="391" t="str">
        <f t="shared" si="99"/>
        <v>92A0</v>
      </c>
      <c r="AH93" s="391" t="str">
        <f t="shared" si="99"/>
        <v>92A0</v>
      </c>
      <c r="AI93" s="391" t="str">
        <f t="shared" si="99"/>
        <v>92A0</v>
      </c>
      <c r="AJ93" s="392" t="str">
        <f t="shared" si="99"/>
        <v>92A0</v>
      </c>
      <c r="AK93" s="392" t="str">
        <f t="shared" si="99"/>
        <v>92A0</v>
      </c>
      <c r="AL93" s="392" t="str">
        <f t="shared" si="99"/>
        <v>92A0</v>
      </c>
      <c r="AM93" s="392" t="str">
        <f t="shared" si="99"/>
        <v>92A0</v>
      </c>
      <c r="AO93" s="520"/>
      <c r="AP93" s="161"/>
      <c r="AQ93" s="345">
        <f t="shared" ref="AQ93:AT93" si="100">AQ89+4</f>
        <v>92</v>
      </c>
      <c r="AR93" s="345">
        <f t="shared" si="100"/>
        <v>92</v>
      </c>
      <c r="AS93" s="345">
        <f t="shared" si="100"/>
        <v>92</v>
      </c>
      <c r="AT93" s="345">
        <f t="shared" si="100"/>
        <v>92</v>
      </c>
    </row>
    <row r="94" spans="1:46" ht="20.100000000000001" hidden="1" customHeight="1">
      <c r="A94" s="659"/>
      <c r="B94" s="231"/>
      <c r="C94" s="231">
        <v>90</v>
      </c>
      <c r="D94" s="394">
        <f>D95</f>
        <v>0</v>
      </c>
      <c r="E94" s="394">
        <f>IF(E95=1,SUM($D$95:E95),0)</f>
        <v>0</v>
      </c>
      <c r="F94" s="394">
        <f>IF(F95=1,SUM($D$95:F95),0)</f>
        <v>0</v>
      </c>
      <c r="G94" s="394">
        <f>IF(G95=1,SUM($D$95:G95),0)</f>
        <v>0</v>
      </c>
      <c r="H94" s="395">
        <f>IF(H95=1,SUM($D$95:H95),0)</f>
        <v>0</v>
      </c>
      <c r="I94" s="395">
        <f>IF(I95=1,SUM($D$95:I95),0)</f>
        <v>0</v>
      </c>
      <c r="J94" s="395">
        <f>IF(J95=1,SUM($D$95:J95),0)</f>
        <v>0</v>
      </c>
      <c r="K94" s="395">
        <f>IF(K95=1,SUM($D$95:K95),0)</f>
        <v>0</v>
      </c>
      <c r="L94" s="396">
        <f>IF(L95=1,SUM($D$95:L95),0)</f>
        <v>0</v>
      </c>
      <c r="M94" s="396">
        <f>IF(M95=1,SUM($D$95:M95),0)</f>
        <v>0</v>
      </c>
      <c r="N94" s="396">
        <f>IF(N95=1,SUM($D$95:N95),0)</f>
        <v>0</v>
      </c>
      <c r="O94" s="396">
        <f>IF(O95=1,SUM($D$95:O95),0)</f>
        <v>0</v>
      </c>
      <c r="P94" s="397">
        <f>IF(P95=1,SUM($D$95:P95),0)</f>
        <v>0</v>
      </c>
      <c r="Q94" s="397">
        <f>IF(Q95=1,SUM($D$95:Q95),0)</f>
        <v>0</v>
      </c>
      <c r="R94" s="397">
        <f>IF(R95=1,SUM($D$95:R95),0)</f>
        <v>0</v>
      </c>
      <c r="S94" s="397">
        <f>IF(S95=1,SUM($D$95:S95),0)</f>
        <v>0</v>
      </c>
      <c r="T94" s="398">
        <f>IF(T95=1,SUM($D$95:T95),0)</f>
        <v>0</v>
      </c>
      <c r="U94" s="398">
        <f>IF(U95=1,SUM($D$95:U95),0)</f>
        <v>0</v>
      </c>
      <c r="V94" s="398">
        <f>IF(V95=1,SUM($D$95:V95),0)</f>
        <v>0</v>
      </c>
      <c r="W94" s="398">
        <f>IF(W95=1,SUM($D$95:W95),0)</f>
        <v>0</v>
      </c>
      <c r="X94" s="399">
        <f>IF(X95=1,SUM($D$95:X95),0)</f>
        <v>0</v>
      </c>
      <c r="Y94" s="399">
        <f>IF(Y95=1,SUM($D$95:Y95),0)</f>
        <v>0</v>
      </c>
      <c r="Z94" s="399">
        <f>IF(Z95=1,SUM($D$95:Z95),0)</f>
        <v>0</v>
      </c>
      <c r="AA94" s="399">
        <f>IF(AA95=1,SUM($D$95:AA95),0)</f>
        <v>0</v>
      </c>
      <c r="AB94" s="400">
        <f>IF(AB95=1,SUM($D$95:AB95),0)</f>
        <v>0</v>
      </c>
      <c r="AC94" s="400">
        <f>IF(AC95=1,SUM($D$95:AC95),0)</f>
        <v>0</v>
      </c>
      <c r="AD94" s="400">
        <f>IF(AD95=1,SUM($D$95:AD95),0)</f>
        <v>0</v>
      </c>
      <c r="AE94" s="400">
        <f>IF(AE95=1,SUM($D$95:AE95),0)</f>
        <v>0</v>
      </c>
      <c r="AF94" s="401">
        <f>IF(AF95=1,SUM($D$95:AF95),0)</f>
        <v>0</v>
      </c>
      <c r="AG94" s="401">
        <f>IF(AG95=1,SUM($D$95:AG95),0)</f>
        <v>0</v>
      </c>
      <c r="AH94" s="401">
        <f>IF(AH95=1,SUM($D$95:AH95),0)</f>
        <v>0</v>
      </c>
      <c r="AI94" s="401">
        <f>IF(AI95=1,SUM($D$95:AI95),0)</f>
        <v>0</v>
      </c>
      <c r="AJ94" s="402">
        <f>IF(AJ95=1,SUM($D$95:AJ95),0)</f>
        <v>0</v>
      </c>
      <c r="AK94" s="402">
        <f>IF(AK95=1,SUM($D$95:AK95),0)</f>
        <v>0</v>
      </c>
      <c r="AL94" s="402">
        <f>IF(AL95=1,SUM($D$95:AL95),0)</f>
        <v>0</v>
      </c>
      <c r="AM94" s="402">
        <f>IF(AM95=1,SUM($D$95:AM95),0)</f>
        <v>0</v>
      </c>
      <c r="AO94" s="521"/>
      <c r="AP94" s="172"/>
      <c r="AQ94" s="333" t="str">
        <f t="array" ref="AQ94">IF(MIN(IF(Affectation_S2!$B$5:$AN$216=B96&amp;"1",COLUMN(Affectation_S2!$B$5:$AN$216)))&lt;&gt;0,MIN(IF(Affectation_S2!$B$5:$AN$216=B96&amp;"1",COLUMN(Affectation_S2!$B$5:$AN$216))),"")</f>
        <v/>
      </c>
      <c r="AR94" s="333" t="str">
        <f t="array" ref="AR94">IF(MIN(IF(Affectation_S2!$B$5:$AN$216=B96&amp;"2",COLUMN(Affectation_S2!$B$5:$AN$216)))&lt;&gt;0,MIN(IF(Affectation_S2!$B$5:$AN$216=B96&amp;"2",COLUMN(Affectation_S2!$B$5:$AN$216))),"")</f>
        <v/>
      </c>
      <c r="AS94" s="333" t="str">
        <f t="array" ref="AS94">IF(MIN(IF(Affectation_S2!$B$5:$AN$216=B96&amp;"3",COLUMN(Affectation_S2!$B$5:$AN$216)))&lt;&gt;0,MIN(IF(Affectation_S2!$B$5:$AN$216=B96&amp;"3",COLUMN(Affectation_S2!$B$5:$AN$216))),"")</f>
        <v/>
      </c>
      <c r="AT94" s="333" t="str">
        <f t="array" ref="AT94">IF(MIN(IF(Affectation_S2!$B$5:$AN$216=B96&amp;"4",COLUMN(Affectation_S2!$B$5:$AN$216)))&lt;&gt;0,MIN(IF(Affectation_S2!$B$5:$AN$216=B96&amp;"4",COLUMN(Affectation_S2!$B$5:$AN$216))),"")</f>
        <v/>
      </c>
    </row>
    <row r="95" spans="1:46" ht="20.100000000000001" hidden="1" customHeight="1">
      <c r="A95" s="659"/>
      <c r="B95" s="231"/>
      <c r="C95" s="231">
        <v>91</v>
      </c>
      <c r="D95" s="394">
        <f>IF(D96&lt;&gt;"",1,0)</f>
        <v>0</v>
      </c>
      <c r="E95" s="394">
        <f>IF(E96&lt;&gt;"",1,0)</f>
        <v>0</v>
      </c>
      <c r="F95" s="394">
        <f t="shared" ref="F95:AM95" si="101">IF(F96&lt;&gt;"",1,0)</f>
        <v>0</v>
      </c>
      <c r="G95" s="394">
        <f t="shared" si="101"/>
        <v>0</v>
      </c>
      <c r="H95" s="395">
        <f t="shared" si="101"/>
        <v>0</v>
      </c>
      <c r="I95" s="395">
        <f t="shared" si="101"/>
        <v>0</v>
      </c>
      <c r="J95" s="395">
        <f t="shared" si="101"/>
        <v>0</v>
      </c>
      <c r="K95" s="395">
        <f t="shared" si="101"/>
        <v>0</v>
      </c>
      <c r="L95" s="396">
        <f t="shared" si="101"/>
        <v>0</v>
      </c>
      <c r="M95" s="396">
        <f t="shared" si="101"/>
        <v>0</v>
      </c>
      <c r="N95" s="396">
        <f t="shared" si="101"/>
        <v>0</v>
      </c>
      <c r="O95" s="396">
        <f t="shared" si="101"/>
        <v>0</v>
      </c>
      <c r="P95" s="397">
        <f t="shared" si="101"/>
        <v>0</v>
      </c>
      <c r="Q95" s="397">
        <f t="shared" si="101"/>
        <v>0</v>
      </c>
      <c r="R95" s="397">
        <f t="shared" si="101"/>
        <v>0</v>
      </c>
      <c r="S95" s="397">
        <f t="shared" si="101"/>
        <v>0</v>
      </c>
      <c r="T95" s="398">
        <f t="shared" si="101"/>
        <v>0</v>
      </c>
      <c r="U95" s="398">
        <f t="shared" si="101"/>
        <v>0</v>
      </c>
      <c r="V95" s="398">
        <f t="shared" si="101"/>
        <v>0</v>
      </c>
      <c r="W95" s="398">
        <f t="shared" si="101"/>
        <v>0</v>
      </c>
      <c r="X95" s="399">
        <f t="shared" si="101"/>
        <v>0</v>
      </c>
      <c r="Y95" s="399">
        <f t="shared" si="101"/>
        <v>0</v>
      </c>
      <c r="Z95" s="399">
        <f t="shared" si="101"/>
        <v>0</v>
      </c>
      <c r="AA95" s="399">
        <f t="shared" si="101"/>
        <v>0</v>
      </c>
      <c r="AB95" s="400">
        <f t="shared" si="101"/>
        <v>0</v>
      </c>
      <c r="AC95" s="400">
        <f t="shared" si="101"/>
        <v>0</v>
      </c>
      <c r="AD95" s="400">
        <f t="shared" si="101"/>
        <v>0</v>
      </c>
      <c r="AE95" s="400">
        <f t="shared" si="101"/>
        <v>0</v>
      </c>
      <c r="AF95" s="401">
        <f t="shared" si="101"/>
        <v>0</v>
      </c>
      <c r="AG95" s="401">
        <f t="shared" si="101"/>
        <v>0</v>
      </c>
      <c r="AH95" s="401">
        <f t="shared" si="101"/>
        <v>0</v>
      </c>
      <c r="AI95" s="401">
        <f t="shared" si="101"/>
        <v>0</v>
      </c>
      <c r="AJ95" s="402">
        <f t="shared" si="101"/>
        <v>0</v>
      </c>
      <c r="AK95" s="402">
        <f t="shared" si="101"/>
        <v>0</v>
      </c>
      <c r="AL95" s="402">
        <f t="shared" si="101"/>
        <v>0</v>
      </c>
      <c r="AM95" s="402">
        <f t="shared" si="101"/>
        <v>0</v>
      </c>
      <c r="AO95" s="521"/>
      <c r="AP95" s="172"/>
      <c r="AQ95" s="153"/>
      <c r="AR95" s="153"/>
      <c r="AS95" s="153"/>
      <c r="AT95" s="193"/>
    </row>
    <row r="96" spans="1:46" ht="20.100000000000001" customHeight="1" thickBot="1">
      <c r="A96" s="660" t="s">
        <v>69</v>
      </c>
      <c r="B96" s="425" t="str">
        <f t="shared" ref="B96" si="102">C96&amp;"A"</f>
        <v>92A</v>
      </c>
      <c r="C96" s="232">
        <v>92</v>
      </c>
      <c r="D96" s="174"/>
      <c r="E96" s="174"/>
      <c r="F96" s="174"/>
      <c r="G96" s="174"/>
      <c r="H96" s="175"/>
      <c r="I96" s="175"/>
      <c r="J96" s="175"/>
      <c r="K96" s="175"/>
      <c r="L96" s="176"/>
      <c r="M96" s="176"/>
      <c r="N96" s="176"/>
      <c r="O96" s="176"/>
      <c r="P96" s="177"/>
      <c r="Q96" s="177"/>
      <c r="R96" s="177"/>
      <c r="S96" s="177"/>
      <c r="T96" s="178"/>
      <c r="U96" s="178"/>
      <c r="V96" s="178"/>
      <c r="W96" s="178"/>
      <c r="X96" s="179"/>
      <c r="Y96" s="179"/>
      <c r="Z96" s="179"/>
      <c r="AA96" s="179"/>
      <c r="AB96" s="180"/>
      <c r="AC96" s="180"/>
      <c r="AD96" s="180"/>
      <c r="AE96" s="180"/>
      <c r="AF96" s="181"/>
      <c r="AG96" s="181"/>
      <c r="AH96" s="181"/>
      <c r="AI96" s="181"/>
      <c r="AJ96" s="182"/>
      <c r="AK96" s="182"/>
      <c r="AL96" s="182"/>
      <c r="AM96" s="183"/>
      <c r="AO96" s="522" t="s">
        <v>69</v>
      </c>
      <c r="AP96" s="184" t="s">
        <v>189</v>
      </c>
      <c r="AQ96" s="335" t="str">
        <f>IFERROR(INDEX(Tableau_affectation_S2,AQ93,AQ94),"")</f>
        <v/>
      </c>
      <c r="AR96" s="335" t="str">
        <f>IFERROR(INDEX(Tableau_affectation_S2,AR93,AR94),"")</f>
        <v/>
      </c>
      <c r="AS96" s="335" t="str">
        <f>IFERROR(INDEX(Tableau_affectation_S2,AS93,AS94),"")</f>
        <v/>
      </c>
      <c r="AT96" s="335" t="str">
        <f>IFERROR(INDEX(Tableau_affectation_S2,AT93,AT94),"")</f>
        <v/>
      </c>
    </row>
    <row r="97" spans="1:46" ht="20.100000000000001" hidden="1" customHeight="1">
      <c r="A97" s="661"/>
      <c r="B97" s="233"/>
      <c r="C97" s="233">
        <v>93</v>
      </c>
      <c r="D97" s="384" t="str">
        <f>$B$100&amp;D98</f>
        <v>96A1</v>
      </c>
      <c r="E97" s="384" t="str">
        <f>$B$100&amp;E98</f>
        <v>96A0</v>
      </c>
      <c r="F97" s="384" t="str">
        <f t="shared" ref="F97:AM97" si="103">$B$100&amp;F98</f>
        <v>96A0</v>
      </c>
      <c r="G97" s="384" t="str">
        <f t="shared" si="103"/>
        <v>96A0</v>
      </c>
      <c r="H97" s="385" t="str">
        <f t="shared" si="103"/>
        <v>96A2</v>
      </c>
      <c r="I97" s="385" t="str">
        <f t="shared" si="103"/>
        <v>96A3</v>
      </c>
      <c r="J97" s="385" t="str">
        <f t="shared" si="103"/>
        <v>96A0</v>
      </c>
      <c r="K97" s="385" t="str">
        <f t="shared" si="103"/>
        <v>96A0</v>
      </c>
      <c r="L97" s="386" t="str">
        <f t="shared" si="103"/>
        <v>96A0</v>
      </c>
      <c r="M97" s="386" t="str">
        <f t="shared" si="103"/>
        <v>96A0</v>
      </c>
      <c r="N97" s="386" t="str">
        <f t="shared" si="103"/>
        <v>96A0</v>
      </c>
      <c r="O97" s="386" t="str">
        <f t="shared" si="103"/>
        <v>96A0</v>
      </c>
      <c r="P97" s="387" t="str">
        <f t="shared" si="103"/>
        <v>96A0</v>
      </c>
      <c r="Q97" s="387" t="str">
        <f t="shared" si="103"/>
        <v>96A0</v>
      </c>
      <c r="R97" s="387" t="str">
        <f t="shared" si="103"/>
        <v>96A0</v>
      </c>
      <c r="S97" s="387" t="str">
        <f t="shared" si="103"/>
        <v>96A0</v>
      </c>
      <c r="T97" s="388" t="str">
        <f t="shared" si="103"/>
        <v>96A0</v>
      </c>
      <c r="U97" s="388" t="str">
        <f t="shared" si="103"/>
        <v>96A0</v>
      </c>
      <c r="V97" s="388" t="str">
        <f t="shared" si="103"/>
        <v>96A0</v>
      </c>
      <c r="W97" s="388" t="str">
        <f t="shared" si="103"/>
        <v>96A0</v>
      </c>
      <c r="X97" s="389" t="str">
        <f t="shared" si="103"/>
        <v>96A0</v>
      </c>
      <c r="Y97" s="389" t="str">
        <f t="shared" si="103"/>
        <v>96A0</v>
      </c>
      <c r="Z97" s="389" t="str">
        <f t="shared" si="103"/>
        <v>96A0</v>
      </c>
      <c r="AA97" s="389" t="str">
        <f t="shared" si="103"/>
        <v>96A0</v>
      </c>
      <c r="AB97" s="390" t="str">
        <f t="shared" si="103"/>
        <v>96A0</v>
      </c>
      <c r="AC97" s="390" t="str">
        <f t="shared" si="103"/>
        <v>96A0</v>
      </c>
      <c r="AD97" s="390" t="str">
        <f t="shared" si="103"/>
        <v>96A0</v>
      </c>
      <c r="AE97" s="390" t="str">
        <f t="shared" si="103"/>
        <v>96A0</v>
      </c>
      <c r="AF97" s="391" t="str">
        <f t="shared" si="103"/>
        <v>96A0</v>
      </c>
      <c r="AG97" s="391" t="str">
        <f t="shared" si="103"/>
        <v>96A0</v>
      </c>
      <c r="AH97" s="391" t="str">
        <f t="shared" si="103"/>
        <v>96A0</v>
      </c>
      <c r="AI97" s="391" t="str">
        <f t="shared" si="103"/>
        <v>96A0</v>
      </c>
      <c r="AJ97" s="392" t="str">
        <f t="shared" si="103"/>
        <v>96A0</v>
      </c>
      <c r="AK97" s="392" t="str">
        <f t="shared" si="103"/>
        <v>96A0</v>
      </c>
      <c r="AL97" s="392" t="str">
        <f t="shared" si="103"/>
        <v>96A0</v>
      </c>
      <c r="AM97" s="392" t="str">
        <f t="shared" si="103"/>
        <v>96A0</v>
      </c>
      <c r="AO97" s="523"/>
      <c r="AP97" s="161"/>
      <c r="AQ97" s="345">
        <f t="shared" ref="AQ97:AT97" si="104">AQ93+4</f>
        <v>96</v>
      </c>
      <c r="AR97" s="345">
        <f t="shared" si="104"/>
        <v>96</v>
      </c>
      <c r="AS97" s="345">
        <f t="shared" si="104"/>
        <v>96</v>
      </c>
      <c r="AT97" s="345">
        <f t="shared" si="104"/>
        <v>96</v>
      </c>
    </row>
    <row r="98" spans="1:46" ht="20.100000000000001" hidden="1" customHeight="1">
      <c r="A98" s="662"/>
      <c r="B98" s="234"/>
      <c r="C98" s="234">
        <v>94</v>
      </c>
      <c r="D98" s="394">
        <f>D99</f>
        <v>1</v>
      </c>
      <c r="E98" s="394">
        <f>IF(E99=1,SUM($D$99:E99),0)</f>
        <v>0</v>
      </c>
      <c r="F98" s="394">
        <f>IF(F99=1,SUM($D$99:F99),0)</f>
        <v>0</v>
      </c>
      <c r="G98" s="394">
        <f>IF(G99=1,SUM($D$99:G99),0)</f>
        <v>0</v>
      </c>
      <c r="H98" s="395">
        <f>IF(H99=1,SUM($D$99:H99),0)</f>
        <v>2</v>
      </c>
      <c r="I98" s="395">
        <f>IF(I99=1,SUM($D$99:I99),0)</f>
        <v>3</v>
      </c>
      <c r="J98" s="395">
        <f>IF(J99=1,SUM($D$99:J99),0)</f>
        <v>0</v>
      </c>
      <c r="K98" s="395">
        <f>IF(K99=1,SUM($D$99:K99),0)</f>
        <v>0</v>
      </c>
      <c r="L98" s="396">
        <f>IF(L99=1,SUM($D$99:L99),0)</f>
        <v>0</v>
      </c>
      <c r="M98" s="396">
        <f>IF(M99=1,SUM($D$99:M99),0)</f>
        <v>0</v>
      </c>
      <c r="N98" s="396">
        <f>IF(N99=1,SUM($D$99:N99),0)</f>
        <v>0</v>
      </c>
      <c r="O98" s="396">
        <f>IF(O99=1,SUM($D$99:O99),0)</f>
        <v>0</v>
      </c>
      <c r="P98" s="397">
        <f>IF(P99=1,SUM($D$99:P99),0)</f>
        <v>0</v>
      </c>
      <c r="Q98" s="397">
        <f>IF(Q99=1,SUM($D$99:Q99),0)</f>
        <v>0</v>
      </c>
      <c r="R98" s="397">
        <f>IF(R99=1,SUM($D$99:R99),0)</f>
        <v>0</v>
      </c>
      <c r="S98" s="397">
        <f>IF(S99=1,SUM($D$99:S99),0)</f>
        <v>0</v>
      </c>
      <c r="T98" s="398">
        <f>IF(T99=1,SUM($D$99:T99),0)</f>
        <v>0</v>
      </c>
      <c r="U98" s="398">
        <f>IF(U99=1,SUM($D$99:U99),0)</f>
        <v>0</v>
      </c>
      <c r="V98" s="398">
        <f>IF(V99=1,SUM($D$99:V99),0)</f>
        <v>0</v>
      </c>
      <c r="W98" s="398">
        <f>IF(W99=1,SUM($D$99:W99),0)</f>
        <v>0</v>
      </c>
      <c r="X98" s="399">
        <f>IF(X99=1,SUM($D$99:X99),0)</f>
        <v>0</v>
      </c>
      <c r="Y98" s="399">
        <f>IF(Y99=1,SUM($D$99:Y99),0)</f>
        <v>0</v>
      </c>
      <c r="Z98" s="399">
        <f>IF(Z99=1,SUM($D$99:Z99),0)</f>
        <v>0</v>
      </c>
      <c r="AA98" s="399">
        <f>IF(AA99=1,SUM($D$99:AA99),0)</f>
        <v>0</v>
      </c>
      <c r="AB98" s="400">
        <f>IF(AB99=1,SUM($D$99:AB99),0)</f>
        <v>0</v>
      </c>
      <c r="AC98" s="400">
        <f>IF(AC99=1,SUM($D$99:AC99),0)</f>
        <v>0</v>
      </c>
      <c r="AD98" s="400">
        <f>IF(AD99=1,SUM($D$99:AD99),0)</f>
        <v>0</v>
      </c>
      <c r="AE98" s="400">
        <f>IF(AE99=1,SUM($D$99:AE99),0)</f>
        <v>0</v>
      </c>
      <c r="AF98" s="401">
        <f>IF(AF99=1,SUM($D$99:AF99),0)</f>
        <v>0</v>
      </c>
      <c r="AG98" s="401">
        <f>IF(AG99=1,SUM($D$99:AG99),0)</f>
        <v>0</v>
      </c>
      <c r="AH98" s="401">
        <f>IF(AH99=1,SUM($D$99:AH99),0)</f>
        <v>0</v>
      </c>
      <c r="AI98" s="401">
        <f>IF(AI99=1,SUM($D$99:AI99),0)</f>
        <v>0</v>
      </c>
      <c r="AJ98" s="402">
        <f>IF(AJ99=1,SUM($D$99:AJ99),0)</f>
        <v>0</v>
      </c>
      <c r="AK98" s="402">
        <f>IF(AK99=1,SUM($D$99:AK99),0)</f>
        <v>0</v>
      </c>
      <c r="AL98" s="402">
        <f>IF(AL99=1,SUM($D$99:AL99),0)</f>
        <v>0</v>
      </c>
      <c r="AM98" s="402">
        <f>IF(AM99=1,SUM($D$99:AM99),0)</f>
        <v>0</v>
      </c>
      <c r="AO98" s="524"/>
      <c r="AP98" s="172"/>
      <c r="AQ98" s="333">
        <f t="array" ref="AQ98">IF(MIN(IF(Affectation_S2!$B$5:$AN$216=B100&amp;"1",COLUMN(Affectation_S2!$B$5:$AN$216)))&lt;&gt;0,MIN(IF(Affectation_S2!$B$5:$AN$216=B100&amp;"1",COLUMN(Affectation_S2!$B$5:$AN$216))),"")</f>
        <v>4</v>
      </c>
      <c r="AR98" s="333">
        <f t="array" ref="AR98">IF(MIN(IF(Affectation_S2!$B$5:$AN$216=B100&amp;"2",COLUMN(Affectation_S2!$B$5:$AN$216)))&lt;&gt;0,MIN(IF(Affectation_S2!$B$5:$AN$216=B100&amp;"2",COLUMN(Affectation_S2!$B$5:$AN$216))),"")</f>
        <v>8</v>
      </c>
      <c r="AS98" s="333">
        <f t="array" ref="AS98">IF(MIN(IF(Affectation_S2!$B$5:$AN$216=B100&amp;"3",COLUMN(Affectation_S2!$B$5:$AN$216)))&lt;&gt;0,MIN(IF(Affectation_S2!$B$5:$AN$216=B100&amp;"3",COLUMN(Affectation_S2!$B$5:$AN$216))),"")</f>
        <v>9</v>
      </c>
      <c r="AT98" s="333" t="str">
        <f t="array" ref="AT98">IF(MIN(IF(Affectation_S2!$B$5:$AN$216=B100&amp;"4",COLUMN(Affectation_S2!$B$5:$AN$216)))&lt;&gt;0,MIN(IF(Affectation_S2!$B$5:$AN$216=B100&amp;"4",COLUMN(Affectation_S2!$B$5:$AN$216))),"")</f>
        <v/>
      </c>
    </row>
    <row r="99" spans="1:46" ht="20.100000000000001" hidden="1" customHeight="1">
      <c r="A99" s="662"/>
      <c r="B99" s="234"/>
      <c r="C99" s="234">
        <v>95</v>
      </c>
      <c r="D99" s="394">
        <f>IF(D100&lt;&gt;"",1,0)</f>
        <v>1</v>
      </c>
      <c r="E99" s="394">
        <f>IF(E100&lt;&gt;"",1,0)</f>
        <v>0</v>
      </c>
      <c r="F99" s="394">
        <f t="shared" ref="F99:AM99" si="105">IF(F100&lt;&gt;"",1,0)</f>
        <v>0</v>
      </c>
      <c r="G99" s="394">
        <f t="shared" si="105"/>
        <v>0</v>
      </c>
      <c r="H99" s="395">
        <f t="shared" si="105"/>
        <v>1</v>
      </c>
      <c r="I99" s="395">
        <f t="shared" si="105"/>
        <v>1</v>
      </c>
      <c r="J99" s="395">
        <f t="shared" si="105"/>
        <v>0</v>
      </c>
      <c r="K99" s="395">
        <f t="shared" si="105"/>
        <v>0</v>
      </c>
      <c r="L99" s="396">
        <f t="shared" si="105"/>
        <v>0</v>
      </c>
      <c r="M99" s="396">
        <f t="shared" si="105"/>
        <v>0</v>
      </c>
      <c r="N99" s="396">
        <f t="shared" si="105"/>
        <v>0</v>
      </c>
      <c r="O99" s="396">
        <f t="shared" si="105"/>
        <v>0</v>
      </c>
      <c r="P99" s="397">
        <f t="shared" si="105"/>
        <v>0</v>
      </c>
      <c r="Q99" s="397">
        <f t="shared" si="105"/>
        <v>0</v>
      </c>
      <c r="R99" s="397">
        <f t="shared" si="105"/>
        <v>0</v>
      </c>
      <c r="S99" s="397">
        <f t="shared" si="105"/>
        <v>0</v>
      </c>
      <c r="T99" s="398">
        <f t="shared" si="105"/>
        <v>0</v>
      </c>
      <c r="U99" s="398">
        <f t="shared" si="105"/>
        <v>0</v>
      </c>
      <c r="V99" s="398">
        <f t="shared" si="105"/>
        <v>0</v>
      </c>
      <c r="W99" s="398">
        <f t="shared" si="105"/>
        <v>0</v>
      </c>
      <c r="X99" s="399">
        <f t="shared" si="105"/>
        <v>0</v>
      </c>
      <c r="Y99" s="399">
        <f t="shared" si="105"/>
        <v>0</v>
      </c>
      <c r="Z99" s="399">
        <f t="shared" si="105"/>
        <v>0</v>
      </c>
      <c r="AA99" s="399">
        <f t="shared" si="105"/>
        <v>0</v>
      </c>
      <c r="AB99" s="400">
        <f t="shared" si="105"/>
        <v>0</v>
      </c>
      <c r="AC99" s="400">
        <f t="shared" si="105"/>
        <v>0</v>
      </c>
      <c r="AD99" s="400">
        <f t="shared" si="105"/>
        <v>0</v>
      </c>
      <c r="AE99" s="400">
        <f t="shared" si="105"/>
        <v>0</v>
      </c>
      <c r="AF99" s="401">
        <f t="shared" si="105"/>
        <v>0</v>
      </c>
      <c r="AG99" s="401">
        <f t="shared" si="105"/>
        <v>0</v>
      </c>
      <c r="AH99" s="401">
        <f t="shared" si="105"/>
        <v>0</v>
      </c>
      <c r="AI99" s="401">
        <f t="shared" si="105"/>
        <v>0</v>
      </c>
      <c r="AJ99" s="402">
        <f t="shared" si="105"/>
        <v>0</v>
      </c>
      <c r="AK99" s="402">
        <f t="shared" si="105"/>
        <v>0</v>
      </c>
      <c r="AL99" s="402">
        <f t="shared" si="105"/>
        <v>0</v>
      </c>
      <c r="AM99" s="402">
        <f t="shared" si="105"/>
        <v>0</v>
      </c>
      <c r="AO99" s="524"/>
      <c r="AP99" s="172"/>
      <c r="AQ99" s="153"/>
      <c r="AR99" s="153"/>
      <c r="AS99" s="153"/>
      <c r="AT99" s="193"/>
    </row>
    <row r="100" spans="1:46" ht="20.100000000000001" customHeight="1" thickBot="1">
      <c r="A100" s="663" t="s">
        <v>340</v>
      </c>
      <c r="B100" s="426" t="str">
        <f t="shared" ref="B100" si="106">C100&amp;"A"</f>
        <v>96A</v>
      </c>
      <c r="C100" s="235">
        <v>96</v>
      </c>
      <c r="D100" s="174" t="s">
        <v>208</v>
      </c>
      <c r="E100" s="174"/>
      <c r="F100" s="174"/>
      <c r="G100" s="174"/>
      <c r="H100" s="175" t="s">
        <v>225</v>
      </c>
      <c r="I100" s="175" t="s">
        <v>206</v>
      </c>
      <c r="J100" s="175"/>
      <c r="K100" s="175"/>
      <c r="L100" s="176"/>
      <c r="M100" s="176"/>
      <c r="N100" s="176"/>
      <c r="O100" s="176"/>
      <c r="P100" s="177"/>
      <c r="Q100" s="177"/>
      <c r="R100" s="177"/>
      <c r="S100" s="177"/>
      <c r="T100" s="178"/>
      <c r="U100" s="178"/>
      <c r="V100" s="178"/>
      <c r="W100" s="178"/>
      <c r="X100" s="179"/>
      <c r="Y100" s="179"/>
      <c r="Z100" s="179"/>
      <c r="AA100" s="179"/>
      <c r="AB100" s="180"/>
      <c r="AC100" s="180"/>
      <c r="AD100" s="180"/>
      <c r="AE100" s="180"/>
      <c r="AF100" s="181"/>
      <c r="AG100" s="181"/>
      <c r="AH100" s="181"/>
      <c r="AI100" s="181"/>
      <c r="AJ100" s="182"/>
      <c r="AK100" s="182"/>
      <c r="AL100" s="182"/>
      <c r="AM100" s="183"/>
      <c r="AO100" s="525" t="s">
        <v>340</v>
      </c>
      <c r="AP100" s="184" t="s">
        <v>189</v>
      </c>
      <c r="AQ100" s="335" t="str">
        <f>IFERROR(INDEX(Tableau_affectation_S2,AQ97,AQ98),"")</f>
        <v>Mesures et instrumentations</v>
      </c>
      <c r="AR100" s="335" t="str">
        <f>IFERROR(INDEX(Tableau_affectation_S2,AR97,AR98),"")</f>
        <v>Syst. hydrauliques &amp; pneumatiques</v>
      </c>
      <c r="AS100" s="335" t="str">
        <f>IFERROR(INDEX(Tableau_affectation_S2,AS97,AS98),"")</f>
        <v>Projet de Fin de Cycle</v>
      </c>
      <c r="AT100" s="335" t="str">
        <f>IFERROR(INDEX(Tableau_affectation_S2,AT97,AT98),"")</f>
        <v/>
      </c>
    </row>
    <row r="101" spans="1:46" ht="20.100000000000001" hidden="1" customHeight="1">
      <c r="A101" s="664"/>
      <c r="B101" s="236"/>
      <c r="C101" s="236">
        <v>97</v>
      </c>
      <c r="D101" s="384" t="str">
        <f>$B$104&amp;D102</f>
        <v>100A0</v>
      </c>
      <c r="E101" s="384" t="str">
        <f>$B$104&amp;E102</f>
        <v>100A0</v>
      </c>
      <c r="F101" s="384" t="str">
        <f t="shared" ref="F101:AM101" si="107">$B$104&amp;F102</f>
        <v>100A0</v>
      </c>
      <c r="G101" s="384" t="str">
        <f t="shared" si="107"/>
        <v>100A0</v>
      </c>
      <c r="H101" s="385" t="str">
        <f t="shared" si="107"/>
        <v>100A0</v>
      </c>
      <c r="I101" s="385" t="str">
        <f t="shared" si="107"/>
        <v>100A0</v>
      </c>
      <c r="J101" s="385" t="str">
        <f t="shared" si="107"/>
        <v>100A0</v>
      </c>
      <c r="K101" s="385" t="str">
        <f t="shared" si="107"/>
        <v>100A0</v>
      </c>
      <c r="L101" s="386" t="str">
        <f t="shared" si="107"/>
        <v>100A0</v>
      </c>
      <c r="M101" s="386" t="str">
        <f t="shared" si="107"/>
        <v>100A0</v>
      </c>
      <c r="N101" s="386" t="str">
        <f t="shared" si="107"/>
        <v>100A0</v>
      </c>
      <c r="O101" s="386" t="str">
        <f t="shared" si="107"/>
        <v>100A0</v>
      </c>
      <c r="P101" s="387" t="str">
        <f t="shared" si="107"/>
        <v>100A0</v>
      </c>
      <c r="Q101" s="387" t="str">
        <f t="shared" si="107"/>
        <v>100A0</v>
      </c>
      <c r="R101" s="387" t="str">
        <f t="shared" si="107"/>
        <v>100A0</v>
      </c>
      <c r="S101" s="387" t="str">
        <f t="shared" si="107"/>
        <v>100A0</v>
      </c>
      <c r="T101" s="388" t="str">
        <f t="shared" si="107"/>
        <v>100A0</v>
      </c>
      <c r="U101" s="388" t="str">
        <f t="shared" si="107"/>
        <v>100A0</v>
      </c>
      <c r="V101" s="388" t="str">
        <f t="shared" si="107"/>
        <v>100A0</v>
      </c>
      <c r="W101" s="388" t="str">
        <f t="shared" si="107"/>
        <v>100A0</v>
      </c>
      <c r="X101" s="389" t="str">
        <f t="shared" si="107"/>
        <v>100A0</v>
      </c>
      <c r="Y101" s="389" t="str">
        <f t="shared" si="107"/>
        <v>100A0</v>
      </c>
      <c r="Z101" s="389" t="str">
        <f t="shared" si="107"/>
        <v>100A0</v>
      </c>
      <c r="AA101" s="389" t="str">
        <f t="shared" si="107"/>
        <v>100A0</v>
      </c>
      <c r="AB101" s="390" t="str">
        <f t="shared" si="107"/>
        <v>100A0</v>
      </c>
      <c r="AC101" s="390" t="str">
        <f t="shared" si="107"/>
        <v>100A0</v>
      </c>
      <c r="AD101" s="390" t="str">
        <f t="shared" si="107"/>
        <v>100A0</v>
      </c>
      <c r="AE101" s="390" t="str">
        <f t="shared" si="107"/>
        <v>100A0</v>
      </c>
      <c r="AF101" s="391" t="str">
        <f t="shared" si="107"/>
        <v>100A0</v>
      </c>
      <c r="AG101" s="391" t="str">
        <f t="shared" si="107"/>
        <v>100A0</v>
      </c>
      <c r="AH101" s="391" t="str">
        <f t="shared" si="107"/>
        <v>100A0</v>
      </c>
      <c r="AI101" s="391" t="str">
        <f t="shared" si="107"/>
        <v>100A0</v>
      </c>
      <c r="AJ101" s="392" t="str">
        <f t="shared" si="107"/>
        <v>100A0</v>
      </c>
      <c r="AK101" s="392" t="str">
        <f t="shared" si="107"/>
        <v>100A0</v>
      </c>
      <c r="AL101" s="392" t="str">
        <f t="shared" si="107"/>
        <v>100A0</v>
      </c>
      <c r="AM101" s="392" t="str">
        <f t="shared" si="107"/>
        <v>100A0</v>
      </c>
      <c r="AO101" s="526"/>
      <c r="AP101" s="161"/>
      <c r="AQ101" s="345">
        <f t="shared" ref="AQ101:AT101" si="108">AQ97+4</f>
        <v>100</v>
      </c>
      <c r="AR101" s="345">
        <f t="shared" si="108"/>
        <v>100</v>
      </c>
      <c r="AS101" s="345">
        <f t="shared" si="108"/>
        <v>100</v>
      </c>
      <c r="AT101" s="345">
        <f t="shared" si="108"/>
        <v>100</v>
      </c>
    </row>
    <row r="102" spans="1:46" ht="20.100000000000001" hidden="1" customHeight="1">
      <c r="A102" s="665"/>
      <c r="B102" s="237"/>
      <c r="C102" s="237">
        <v>98</v>
      </c>
      <c r="D102" s="394">
        <f>D103</f>
        <v>0</v>
      </c>
      <c r="E102" s="394">
        <f>IF(E103=1,SUM($D$103:E103),0)</f>
        <v>0</v>
      </c>
      <c r="F102" s="394">
        <f>IF(F103=1,SUM($D$103:F103),0)</f>
        <v>0</v>
      </c>
      <c r="G102" s="394">
        <f>IF(G103=1,SUM($D$103:G103),0)</f>
        <v>0</v>
      </c>
      <c r="H102" s="395">
        <f>IF(H103=1,SUM($D$103:H103),0)</f>
        <v>0</v>
      </c>
      <c r="I102" s="395">
        <f>IF(I103=1,SUM($D$103:I103),0)</f>
        <v>0</v>
      </c>
      <c r="J102" s="395">
        <f>IF(J103=1,SUM($D$103:J103),0)</f>
        <v>0</v>
      </c>
      <c r="K102" s="395">
        <f>IF(K103=1,SUM($D$103:K103),0)</f>
        <v>0</v>
      </c>
      <c r="L102" s="396">
        <f>IF(L103=1,SUM($D$103:L103),0)</f>
        <v>0</v>
      </c>
      <c r="M102" s="396">
        <f>IF(M103=1,SUM($D$103:M103),0)</f>
        <v>0</v>
      </c>
      <c r="N102" s="396">
        <f>IF(N103=1,SUM($D$103:N103),0)</f>
        <v>0</v>
      </c>
      <c r="O102" s="396">
        <f>IF(O103=1,SUM($D$103:O103),0)</f>
        <v>0</v>
      </c>
      <c r="P102" s="397">
        <f>IF(P103=1,SUM($D$103:P103),0)</f>
        <v>0</v>
      </c>
      <c r="Q102" s="397">
        <f>IF(Q103=1,SUM($D$103:Q103),0)</f>
        <v>0</v>
      </c>
      <c r="R102" s="397">
        <f>IF(R103=1,SUM($D$103:R103),0)</f>
        <v>0</v>
      </c>
      <c r="S102" s="397">
        <f>IF(S103=1,SUM($D$103:S103),0)</f>
        <v>0</v>
      </c>
      <c r="T102" s="398">
        <f>IF(T103=1,SUM($D$103:T103),0)</f>
        <v>0</v>
      </c>
      <c r="U102" s="398">
        <f>IF(U103=1,SUM($D$103:U103),0)</f>
        <v>0</v>
      </c>
      <c r="V102" s="398">
        <f>IF(V103=1,SUM($D$103:V103),0)</f>
        <v>0</v>
      </c>
      <c r="W102" s="398">
        <f>IF(W103=1,SUM($D$103:W103),0)</f>
        <v>0</v>
      </c>
      <c r="X102" s="399">
        <f>IF(X103=1,SUM($D$103:X103),0)</f>
        <v>0</v>
      </c>
      <c r="Y102" s="399">
        <f>IF(Y103=1,SUM($D$103:Y103),0)</f>
        <v>0</v>
      </c>
      <c r="Z102" s="399">
        <f>IF(Z103=1,SUM($D$103:Z103),0)</f>
        <v>0</v>
      </c>
      <c r="AA102" s="399">
        <f>IF(AA103=1,SUM($D$103:AA103),0)</f>
        <v>0</v>
      </c>
      <c r="AB102" s="400">
        <f>IF(AB103=1,SUM($D$103:AB103),0)</f>
        <v>0</v>
      </c>
      <c r="AC102" s="400">
        <f>IF(AC103=1,SUM($D$103:AC103),0)</f>
        <v>0</v>
      </c>
      <c r="AD102" s="400">
        <f>IF(AD103=1,SUM($D$103:AD103),0)</f>
        <v>0</v>
      </c>
      <c r="AE102" s="400">
        <f>IF(AE103=1,SUM($D$103:AE103),0)</f>
        <v>0</v>
      </c>
      <c r="AF102" s="401">
        <f>IF(AF103=1,SUM($D$103:AF103),0)</f>
        <v>0</v>
      </c>
      <c r="AG102" s="401">
        <f>IF(AG103=1,SUM($D$103:AG103),0)</f>
        <v>0</v>
      </c>
      <c r="AH102" s="401">
        <f>IF(AH103=1,SUM($D$103:AH103),0)</f>
        <v>0</v>
      </c>
      <c r="AI102" s="401">
        <f>IF(AI103=1,SUM($D$103:AI103),0)</f>
        <v>0</v>
      </c>
      <c r="AJ102" s="402">
        <f>IF(AJ103=1,SUM($D$103:AJ103),0)</f>
        <v>0</v>
      </c>
      <c r="AK102" s="402">
        <f>IF(AK103=1,SUM($D$103:AK103),0)</f>
        <v>0</v>
      </c>
      <c r="AL102" s="402">
        <f>IF(AL103=1,SUM($D$103:AL103),0)</f>
        <v>0</v>
      </c>
      <c r="AM102" s="402">
        <f>IF(AM103=1,SUM($D$103:AM103),0)</f>
        <v>0</v>
      </c>
      <c r="AO102" s="527"/>
      <c r="AP102" s="172"/>
      <c r="AQ102" s="333" t="str">
        <f t="array" ref="AQ102">IF(MIN(IF(Affectation_S2!$B$5:$AN$216=B104&amp;"1",COLUMN(Affectation_S2!$B$5:$AN$216)))&lt;&gt;0,MIN(IF(Affectation_S2!$B$5:$AN$216=B104&amp;"1",COLUMN(Affectation_S2!$B$5:$AN$216))),"")</f>
        <v/>
      </c>
      <c r="AR102" s="333" t="str">
        <f t="array" ref="AR102">IF(MIN(IF(Affectation_S2!$B$5:$AN$216=B104&amp;"2",COLUMN(Affectation_S2!$B$5:$AN$216)))&lt;&gt;0,MIN(IF(Affectation_S2!$B$5:$AN$216=B104&amp;"2",COLUMN(Affectation_S2!$B$5:$AN$216))),"")</f>
        <v/>
      </c>
      <c r="AS102" s="333" t="str">
        <f t="array" ref="AS102">IF(MIN(IF(Affectation_S2!$B$5:$AN$216=B104&amp;"3",COLUMN(Affectation_S2!$B$5:$AN$216)))&lt;&gt;0,MIN(IF(Affectation_S2!$B$5:$AN$216=B104&amp;"3",COLUMN(Affectation_S2!$B$5:$AN$216))),"")</f>
        <v/>
      </c>
      <c r="AT102" s="333" t="str">
        <f t="array" ref="AT102">IF(MIN(IF(Affectation_S2!$B$5:$AN$216=B104&amp;"4",COLUMN(Affectation_S2!$B$5:$AN$216)))&lt;&gt;0,MIN(IF(Affectation_S2!$B$5:$AN$216=B104&amp;"4",COLUMN(Affectation_S2!$B$5:$AN$216))),"")</f>
        <v/>
      </c>
    </row>
    <row r="103" spans="1:46" ht="20.100000000000001" hidden="1" customHeight="1">
      <c r="A103" s="665"/>
      <c r="B103" s="237"/>
      <c r="C103" s="237">
        <v>99</v>
      </c>
      <c r="D103" s="394">
        <f>IF(D104&lt;&gt;"",1,0)</f>
        <v>0</v>
      </c>
      <c r="E103" s="394">
        <f>IF(E104&lt;&gt;"",1,0)</f>
        <v>0</v>
      </c>
      <c r="F103" s="394">
        <f t="shared" ref="F103:AM103" si="109">IF(F104&lt;&gt;"",1,0)</f>
        <v>0</v>
      </c>
      <c r="G103" s="394">
        <f t="shared" si="109"/>
        <v>0</v>
      </c>
      <c r="H103" s="395">
        <f t="shared" si="109"/>
        <v>0</v>
      </c>
      <c r="I103" s="395">
        <f t="shared" si="109"/>
        <v>0</v>
      </c>
      <c r="J103" s="395">
        <f t="shared" si="109"/>
        <v>0</v>
      </c>
      <c r="K103" s="395">
        <f t="shared" si="109"/>
        <v>0</v>
      </c>
      <c r="L103" s="396">
        <f t="shared" si="109"/>
        <v>0</v>
      </c>
      <c r="M103" s="396">
        <f t="shared" si="109"/>
        <v>0</v>
      </c>
      <c r="N103" s="396">
        <f t="shared" si="109"/>
        <v>0</v>
      </c>
      <c r="O103" s="396">
        <f t="shared" si="109"/>
        <v>0</v>
      </c>
      <c r="P103" s="397">
        <f t="shared" si="109"/>
        <v>0</v>
      </c>
      <c r="Q103" s="397">
        <f t="shared" si="109"/>
        <v>0</v>
      </c>
      <c r="R103" s="397">
        <f t="shared" si="109"/>
        <v>0</v>
      </c>
      <c r="S103" s="397">
        <f t="shared" si="109"/>
        <v>0</v>
      </c>
      <c r="T103" s="398">
        <f t="shared" si="109"/>
        <v>0</v>
      </c>
      <c r="U103" s="398">
        <f t="shared" si="109"/>
        <v>0</v>
      </c>
      <c r="V103" s="398">
        <f t="shared" si="109"/>
        <v>0</v>
      </c>
      <c r="W103" s="398">
        <f t="shared" si="109"/>
        <v>0</v>
      </c>
      <c r="X103" s="399">
        <f t="shared" si="109"/>
        <v>0</v>
      </c>
      <c r="Y103" s="399">
        <f t="shared" si="109"/>
        <v>0</v>
      </c>
      <c r="Z103" s="399">
        <f t="shared" si="109"/>
        <v>0</v>
      </c>
      <c r="AA103" s="399">
        <f t="shared" si="109"/>
        <v>0</v>
      </c>
      <c r="AB103" s="400">
        <f t="shared" si="109"/>
        <v>0</v>
      </c>
      <c r="AC103" s="400">
        <f t="shared" si="109"/>
        <v>0</v>
      </c>
      <c r="AD103" s="400">
        <f t="shared" si="109"/>
        <v>0</v>
      </c>
      <c r="AE103" s="400">
        <f t="shared" si="109"/>
        <v>0</v>
      </c>
      <c r="AF103" s="401">
        <f t="shared" si="109"/>
        <v>0</v>
      </c>
      <c r="AG103" s="401">
        <f t="shared" si="109"/>
        <v>0</v>
      </c>
      <c r="AH103" s="401">
        <f t="shared" si="109"/>
        <v>0</v>
      </c>
      <c r="AI103" s="401">
        <f t="shared" si="109"/>
        <v>0</v>
      </c>
      <c r="AJ103" s="402">
        <f t="shared" si="109"/>
        <v>0</v>
      </c>
      <c r="AK103" s="402">
        <f t="shared" si="109"/>
        <v>0</v>
      </c>
      <c r="AL103" s="402">
        <f t="shared" si="109"/>
        <v>0</v>
      </c>
      <c r="AM103" s="402">
        <f t="shared" si="109"/>
        <v>0</v>
      </c>
      <c r="AO103" s="527"/>
      <c r="AP103" s="172"/>
      <c r="AQ103" s="153"/>
      <c r="AR103" s="153"/>
      <c r="AS103" s="153"/>
      <c r="AT103" s="193"/>
    </row>
    <row r="104" spans="1:46" ht="20.100000000000001" customHeight="1" thickBot="1">
      <c r="A104" s="666" t="s">
        <v>71</v>
      </c>
      <c r="B104" s="427" t="str">
        <f t="shared" ref="B104" si="110">C104&amp;"A"</f>
        <v>100A</v>
      </c>
      <c r="C104" s="238">
        <v>100</v>
      </c>
      <c r="D104" s="174"/>
      <c r="E104" s="174"/>
      <c r="F104" s="174"/>
      <c r="G104" s="174"/>
      <c r="H104" s="175"/>
      <c r="I104" s="175"/>
      <c r="J104" s="175"/>
      <c r="K104" s="175"/>
      <c r="L104" s="176"/>
      <c r="M104" s="176"/>
      <c r="N104" s="176"/>
      <c r="O104" s="176"/>
      <c r="P104" s="177"/>
      <c r="Q104" s="177"/>
      <c r="R104" s="177"/>
      <c r="S104" s="177"/>
      <c r="T104" s="178"/>
      <c r="U104" s="178"/>
      <c r="V104" s="178"/>
      <c r="W104" s="178"/>
      <c r="X104" s="179"/>
      <c r="Y104" s="179"/>
      <c r="Z104" s="179"/>
      <c r="AA104" s="179"/>
      <c r="AB104" s="180"/>
      <c r="AC104" s="180"/>
      <c r="AD104" s="180"/>
      <c r="AE104" s="180"/>
      <c r="AF104" s="181"/>
      <c r="AG104" s="181"/>
      <c r="AH104" s="181"/>
      <c r="AI104" s="181"/>
      <c r="AJ104" s="182"/>
      <c r="AK104" s="182"/>
      <c r="AL104" s="182"/>
      <c r="AM104" s="183"/>
      <c r="AO104" s="528" t="s">
        <v>71</v>
      </c>
      <c r="AP104" s="184" t="s">
        <v>189</v>
      </c>
      <c r="AQ104" s="335" t="str">
        <f>IFERROR(INDEX(Tableau_affectation_S2,AQ101,AQ102),"")</f>
        <v/>
      </c>
      <c r="AR104" s="335" t="str">
        <f>IFERROR(INDEX(Tableau_affectation_S2,AR101,AR102),"")</f>
        <v/>
      </c>
      <c r="AS104" s="335" t="str">
        <f>IFERROR(INDEX(Tableau_affectation_S2,AS101,AS102),"")</f>
        <v/>
      </c>
      <c r="AT104" s="335" t="str">
        <f>IFERROR(INDEX(Tableau_affectation_S2,AT101,AT102),"")</f>
        <v/>
      </c>
    </row>
    <row r="105" spans="1:46" ht="20.100000000000001" hidden="1" customHeight="1">
      <c r="A105" s="667"/>
      <c r="B105" s="239"/>
      <c r="C105" s="239">
        <v>101</v>
      </c>
      <c r="D105" s="384" t="str">
        <f>$B$108&amp;D106</f>
        <v>104A0</v>
      </c>
      <c r="E105" s="384" t="str">
        <f>$B$108&amp;E106</f>
        <v>104A0</v>
      </c>
      <c r="F105" s="384" t="str">
        <f t="shared" ref="F105:AM105" si="111">$B$108&amp;F106</f>
        <v>104A0</v>
      </c>
      <c r="G105" s="384" t="str">
        <f t="shared" si="111"/>
        <v>104A0</v>
      </c>
      <c r="H105" s="385" t="str">
        <f t="shared" si="111"/>
        <v>104A0</v>
      </c>
      <c r="I105" s="385" t="str">
        <f t="shared" si="111"/>
        <v>104A0</v>
      </c>
      <c r="J105" s="385" t="str">
        <f t="shared" si="111"/>
        <v>104A0</v>
      </c>
      <c r="K105" s="385" t="str">
        <f t="shared" si="111"/>
        <v>104A0</v>
      </c>
      <c r="L105" s="386" t="str">
        <f t="shared" si="111"/>
        <v>104A0</v>
      </c>
      <c r="M105" s="386" t="str">
        <f t="shared" si="111"/>
        <v>104A0</v>
      </c>
      <c r="N105" s="386" t="str">
        <f t="shared" si="111"/>
        <v>104A0</v>
      </c>
      <c r="O105" s="386" t="str">
        <f t="shared" si="111"/>
        <v>104A0</v>
      </c>
      <c r="P105" s="387" t="str">
        <f t="shared" si="111"/>
        <v>104A0</v>
      </c>
      <c r="Q105" s="387" t="str">
        <f t="shared" si="111"/>
        <v>104A0</v>
      </c>
      <c r="R105" s="387" t="str">
        <f t="shared" si="111"/>
        <v>104A0</v>
      </c>
      <c r="S105" s="387" t="str">
        <f t="shared" si="111"/>
        <v>104A0</v>
      </c>
      <c r="T105" s="388" t="str">
        <f t="shared" si="111"/>
        <v>104A0</v>
      </c>
      <c r="U105" s="388" t="str">
        <f t="shared" si="111"/>
        <v>104A0</v>
      </c>
      <c r="V105" s="388" t="str">
        <f t="shared" si="111"/>
        <v>104A0</v>
      </c>
      <c r="W105" s="388" t="str">
        <f t="shared" si="111"/>
        <v>104A0</v>
      </c>
      <c r="X105" s="389" t="str">
        <f t="shared" si="111"/>
        <v>104A0</v>
      </c>
      <c r="Y105" s="389" t="str">
        <f t="shared" si="111"/>
        <v>104A0</v>
      </c>
      <c r="Z105" s="389" t="str">
        <f t="shared" si="111"/>
        <v>104A0</v>
      </c>
      <c r="AA105" s="389" t="str">
        <f t="shared" si="111"/>
        <v>104A0</v>
      </c>
      <c r="AB105" s="390" t="str">
        <f t="shared" si="111"/>
        <v>104A0</v>
      </c>
      <c r="AC105" s="390" t="str">
        <f t="shared" si="111"/>
        <v>104A0</v>
      </c>
      <c r="AD105" s="390" t="str">
        <f t="shared" si="111"/>
        <v>104A0</v>
      </c>
      <c r="AE105" s="390" t="str">
        <f t="shared" si="111"/>
        <v>104A0</v>
      </c>
      <c r="AF105" s="391" t="str">
        <f t="shared" si="111"/>
        <v>104A0</v>
      </c>
      <c r="AG105" s="391" t="str">
        <f t="shared" si="111"/>
        <v>104A0</v>
      </c>
      <c r="AH105" s="391" t="str">
        <f t="shared" si="111"/>
        <v>104A0</v>
      </c>
      <c r="AI105" s="391" t="str">
        <f t="shared" si="111"/>
        <v>104A0</v>
      </c>
      <c r="AJ105" s="392" t="str">
        <f t="shared" si="111"/>
        <v>104A0</v>
      </c>
      <c r="AK105" s="392" t="str">
        <f t="shared" si="111"/>
        <v>104A0</v>
      </c>
      <c r="AL105" s="392" t="str">
        <f t="shared" si="111"/>
        <v>104A0</v>
      </c>
      <c r="AM105" s="392" t="str">
        <f t="shared" si="111"/>
        <v>104A0</v>
      </c>
      <c r="AO105" s="529"/>
      <c r="AP105" s="161"/>
      <c r="AQ105" s="345">
        <f t="shared" ref="AQ105:AT105" si="112">AQ101+4</f>
        <v>104</v>
      </c>
      <c r="AR105" s="345">
        <f t="shared" si="112"/>
        <v>104</v>
      </c>
      <c r="AS105" s="345">
        <f t="shared" si="112"/>
        <v>104</v>
      </c>
      <c r="AT105" s="345">
        <f t="shared" si="112"/>
        <v>104</v>
      </c>
    </row>
    <row r="106" spans="1:46" ht="20.100000000000001" hidden="1" customHeight="1">
      <c r="A106" s="668"/>
      <c r="B106" s="240"/>
      <c r="C106" s="240">
        <v>102</v>
      </c>
      <c r="D106" s="394">
        <f>D107</f>
        <v>0</v>
      </c>
      <c r="E106" s="394">
        <f>IF(E107=1,SUM($D$107:E107),0)</f>
        <v>0</v>
      </c>
      <c r="F106" s="394">
        <f>IF(F107=1,SUM($D$107:F107),0)</f>
        <v>0</v>
      </c>
      <c r="G106" s="394">
        <f>IF(G107=1,SUM($D$107:G107),0)</f>
        <v>0</v>
      </c>
      <c r="H106" s="395">
        <f>IF(H107=1,SUM($D$107:H107),0)</f>
        <v>0</v>
      </c>
      <c r="I106" s="395">
        <f>IF(I107=1,SUM($D$107:I107),0)</f>
        <v>0</v>
      </c>
      <c r="J106" s="395">
        <f>IF(J107=1,SUM($D$107:J107),0)</f>
        <v>0</v>
      </c>
      <c r="K106" s="395">
        <f>IF(K107=1,SUM($D$107:K107),0)</f>
        <v>0</v>
      </c>
      <c r="L106" s="396">
        <f>IF(L107=1,SUM($D$107:L107),0)</f>
        <v>0</v>
      </c>
      <c r="M106" s="396">
        <f>IF(M107=1,SUM($D$107:M107),0)</f>
        <v>0</v>
      </c>
      <c r="N106" s="396">
        <f>IF(N107=1,SUM($D$107:N107),0)</f>
        <v>0</v>
      </c>
      <c r="O106" s="396">
        <f>IF(O107=1,SUM($D$107:O107),0)</f>
        <v>0</v>
      </c>
      <c r="P106" s="397">
        <f>IF(P107=1,SUM($D$107:P107),0)</f>
        <v>0</v>
      </c>
      <c r="Q106" s="397">
        <f>IF(Q107=1,SUM($D$107:Q107),0)</f>
        <v>0</v>
      </c>
      <c r="R106" s="397">
        <f>IF(R107=1,SUM($D$107:R107),0)</f>
        <v>0</v>
      </c>
      <c r="S106" s="397">
        <f>IF(S107=1,SUM($D$107:S107),0)</f>
        <v>0</v>
      </c>
      <c r="T106" s="398">
        <f>IF(T107=1,SUM($D$107:T107),0)</f>
        <v>0</v>
      </c>
      <c r="U106" s="398">
        <f>IF(U107=1,SUM($D$107:U107),0)</f>
        <v>0</v>
      </c>
      <c r="V106" s="398">
        <f>IF(V107=1,SUM($D$107:V107),0)</f>
        <v>0</v>
      </c>
      <c r="W106" s="398">
        <f>IF(W107=1,SUM($D$107:W107),0)</f>
        <v>0</v>
      </c>
      <c r="X106" s="399">
        <f>IF(X107=1,SUM($D$107:X107),0)</f>
        <v>0</v>
      </c>
      <c r="Y106" s="399">
        <f>IF(Y107=1,SUM($D$107:Y107),0)</f>
        <v>0</v>
      </c>
      <c r="Z106" s="399">
        <f>IF(Z107=1,SUM($D$107:Z107),0)</f>
        <v>0</v>
      </c>
      <c r="AA106" s="399">
        <f>IF(AA107=1,SUM($D$107:AA107),0)</f>
        <v>0</v>
      </c>
      <c r="AB106" s="400">
        <f>IF(AB107=1,SUM($D$107:AB107),0)</f>
        <v>0</v>
      </c>
      <c r="AC106" s="400">
        <f>IF(AC107=1,SUM($D$107:AC107),0)</f>
        <v>0</v>
      </c>
      <c r="AD106" s="400">
        <f>IF(AD107=1,SUM($D$107:AD107),0)</f>
        <v>0</v>
      </c>
      <c r="AE106" s="400">
        <f>IF(AE107=1,SUM($D$107:AE107),0)</f>
        <v>0</v>
      </c>
      <c r="AF106" s="401">
        <f>IF(AF107=1,SUM($D$107:AF107),0)</f>
        <v>0</v>
      </c>
      <c r="AG106" s="401">
        <f>IF(AG107=1,SUM($D$107:AG107),0)</f>
        <v>0</v>
      </c>
      <c r="AH106" s="401">
        <f>IF(AH107=1,SUM($D$107:AH107),0)</f>
        <v>0</v>
      </c>
      <c r="AI106" s="401">
        <f>IF(AI107=1,SUM($D$107:AI107),0)</f>
        <v>0</v>
      </c>
      <c r="AJ106" s="402">
        <f>IF(AJ107=1,SUM($D$107:AJ107),0)</f>
        <v>0</v>
      </c>
      <c r="AK106" s="402">
        <f>IF(AK107=1,SUM($D$107:AK107),0)</f>
        <v>0</v>
      </c>
      <c r="AL106" s="402">
        <f>IF(AL107=1,SUM($D$107:AL107),0)</f>
        <v>0</v>
      </c>
      <c r="AM106" s="402">
        <f>IF(AM107=1,SUM($D$107:AM107),0)</f>
        <v>0</v>
      </c>
      <c r="AO106" s="530"/>
      <c r="AP106" s="172"/>
      <c r="AQ106" s="333" t="str">
        <f t="array" ref="AQ106">IF(MIN(IF(Affectation_S2!$B$5:$AN$216=B108&amp;"1",COLUMN(Affectation_S2!$B$5:$AN$216)))&lt;&gt;0,MIN(IF(Affectation_S2!$B$5:$AN$216=B108&amp;"1",COLUMN(Affectation_S2!$B$5:$AN$216))),"")</f>
        <v/>
      </c>
      <c r="AR106" s="333" t="str">
        <f t="array" ref="AR106">IF(MIN(IF(Affectation_S2!$B$5:$AN$216=B108&amp;"2",COLUMN(Affectation_S2!$B$5:$AN$216)))&lt;&gt;0,MIN(IF(Affectation_S2!$B$5:$AN$216=B108&amp;"2",COLUMN(Affectation_S2!$B$5:$AN$216))),"")</f>
        <v/>
      </c>
      <c r="AS106" s="333" t="str">
        <f t="array" ref="AS106">IF(MIN(IF(Affectation_S2!$B$5:$AN$216=B108&amp;"3",COLUMN(Affectation_S2!$B$5:$AN$216)))&lt;&gt;0,MIN(IF(Affectation_S2!$B$5:$AN$216=B108&amp;"3",COLUMN(Affectation_S2!$B$5:$AN$216))),"")</f>
        <v/>
      </c>
      <c r="AT106" s="333" t="str">
        <f t="array" ref="AT106">IF(MIN(IF(Affectation_S2!$B$5:$AN$216=B108&amp;"4",COLUMN(Affectation_S2!$B$5:$AN$216)))&lt;&gt;0,MIN(IF(Affectation_S2!$B$5:$AN$216=B108&amp;"4",COLUMN(Affectation_S2!$B$5:$AN$216))),"")</f>
        <v/>
      </c>
    </row>
    <row r="107" spans="1:46" ht="20.100000000000001" hidden="1" customHeight="1">
      <c r="A107" s="668"/>
      <c r="B107" s="240"/>
      <c r="C107" s="240">
        <v>103</v>
      </c>
      <c r="D107" s="394">
        <f>IF(D108&lt;&gt;"",1,0)</f>
        <v>0</v>
      </c>
      <c r="E107" s="394">
        <f>IF(E108&lt;&gt;"",1,0)</f>
        <v>0</v>
      </c>
      <c r="F107" s="394">
        <f t="shared" ref="F107:AM107" si="113">IF(F108&lt;&gt;"",1,0)</f>
        <v>0</v>
      </c>
      <c r="G107" s="394">
        <f t="shared" si="113"/>
        <v>0</v>
      </c>
      <c r="H107" s="395">
        <f t="shared" si="113"/>
        <v>0</v>
      </c>
      <c r="I107" s="395">
        <f t="shared" si="113"/>
        <v>0</v>
      </c>
      <c r="J107" s="395">
        <f t="shared" si="113"/>
        <v>0</v>
      </c>
      <c r="K107" s="395">
        <f t="shared" si="113"/>
        <v>0</v>
      </c>
      <c r="L107" s="396">
        <f t="shared" si="113"/>
        <v>0</v>
      </c>
      <c r="M107" s="396">
        <f t="shared" si="113"/>
        <v>0</v>
      </c>
      <c r="N107" s="396">
        <f t="shared" si="113"/>
        <v>0</v>
      </c>
      <c r="O107" s="396">
        <f t="shared" si="113"/>
        <v>0</v>
      </c>
      <c r="P107" s="397">
        <f t="shared" si="113"/>
        <v>0</v>
      </c>
      <c r="Q107" s="397">
        <f t="shared" si="113"/>
        <v>0</v>
      </c>
      <c r="R107" s="397">
        <f t="shared" si="113"/>
        <v>0</v>
      </c>
      <c r="S107" s="397">
        <f t="shared" si="113"/>
        <v>0</v>
      </c>
      <c r="T107" s="398">
        <f t="shared" si="113"/>
        <v>0</v>
      </c>
      <c r="U107" s="398">
        <f t="shared" si="113"/>
        <v>0</v>
      </c>
      <c r="V107" s="398">
        <f t="shared" si="113"/>
        <v>0</v>
      </c>
      <c r="W107" s="398">
        <f t="shared" si="113"/>
        <v>0</v>
      </c>
      <c r="X107" s="399">
        <f t="shared" si="113"/>
        <v>0</v>
      </c>
      <c r="Y107" s="399">
        <f t="shared" si="113"/>
        <v>0</v>
      </c>
      <c r="Z107" s="399">
        <f t="shared" si="113"/>
        <v>0</v>
      </c>
      <c r="AA107" s="399">
        <f t="shared" si="113"/>
        <v>0</v>
      </c>
      <c r="AB107" s="400">
        <f t="shared" si="113"/>
        <v>0</v>
      </c>
      <c r="AC107" s="400">
        <f t="shared" si="113"/>
        <v>0</v>
      </c>
      <c r="AD107" s="400">
        <f t="shared" si="113"/>
        <v>0</v>
      </c>
      <c r="AE107" s="400">
        <f t="shared" si="113"/>
        <v>0</v>
      </c>
      <c r="AF107" s="401">
        <f t="shared" si="113"/>
        <v>0</v>
      </c>
      <c r="AG107" s="401">
        <f t="shared" si="113"/>
        <v>0</v>
      </c>
      <c r="AH107" s="401">
        <f t="shared" si="113"/>
        <v>0</v>
      </c>
      <c r="AI107" s="401">
        <f t="shared" si="113"/>
        <v>0</v>
      </c>
      <c r="AJ107" s="402">
        <f t="shared" si="113"/>
        <v>0</v>
      </c>
      <c r="AK107" s="402">
        <f t="shared" si="113"/>
        <v>0</v>
      </c>
      <c r="AL107" s="402">
        <f t="shared" si="113"/>
        <v>0</v>
      </c>
      <c r="AM107" s="402">
        <f t="shared" si="113"/>
        <v>0</v>
      </c>
      <c r="AO107" s="530"/>
      <c r="AP107" s="172"/>
      <c r="AQ107" s="153"/>
      <c r="AR107" s="153"/>
      <c r="AS107" s="153"/>
      <c r="AT107" s="193"/>
    </row>
    <row r="108" spans="1:46" ht="20.100000000000001" customHeight="1" thickBot="1">
      <c r="A108" s="669" t="s">
        <v>47</v>
      </c>
      <c r="B108" s="428" t="str">
        <f t="shared" ref="B108" si="114">C108&amp;"A"</f>
        <v>104A</v>
      </c>
      <c r="C108" s="241">
        <v>104</v>
      </c>
      <c r="D108" s="174"/>
      <c r="E108" s="174"/>
      <c r="F108" s="174"/>
      <c r="G108" s="174"/>
      <c r="H108" s="175"/>
      <c r="I108" s="175"/>
      <c r="J108" s="175"/>
      <c r="K108" s="175"/>
      <c r="L108" s="176"/>
      <c r="M108" s="176"/>
      <c r="N108" s="176"/>
      <c r="O108" s="176"/>
      <c r="P108" s="177"/>
      <c r="Q108" s="177"/>
      <c r="R108" s="177"/>
      <c r="S108" s="177"/>
      <c r="T108" s="178"/>
      <c r="U108" s="178"/>
      <c r="V108" s="178"/>
      <c r="W108" s="178"/>
      <c r="X108" s="179"/>
      <c r="Y108" s="179"/>
      <c r="Z108" s="179"/>
      <c r="AA108" s="179"/>
      <c r="AB108" s="180"/>
      <c r="AC108" s="180"/>
      <c r="AD108" s="180"/>
      <c r="AE108" s="180"/>
      <c r="AF108" s="181"/>
      <c r="AG108" s="181"/>
      <c r="AH108" s="181"/>
      <c r="AI108" s="181"/>
      <c r="AJ108" s="182"/>
      <c r="AK108" s="182"/>
      <c r="AL108" s="182"/>
      <c r="AM108" s="183"/>
      <c r="AO108" s="531" t="s">
        <v>47</v>
      </c>
      <c r="AP108" s="184" t="s">
        <v>189</v>
      </c>
      <c r="AQ108" s="335" t="str">
        <f>IFERROR(INDEX(Tableau_affectation_S2,AQ105,AQ106),"")</f>
        <v/>
      </c>
      <c r="AR108" s="335" t="str">
        <f>IFERROR(INDEX(Tableau_affectation_S2,AR105,AR106),"")</f>
        <v/>
      </c>
      <c r="AS108" s="335" t="str">
        <f>IFERROR(INDEX(Tableau_affectation_S2,AS105,AS106),"")</f>
        <v/>
      </c>
      <c r="AT108" s="335" t="str">
        <f>IFERROR(INDEX(Tableau_affectation_S2,AT105,AT106),"")</f>
        <v/>
      </c>
    </row>
    <row r="109" spans="1:46" ht="20.100000000000001" hidden="1" customHeight="1">
      <c r="A109" s="670"/>
      <c r="B109" s="242"/>
      <c r="C109" s="242">
        <v>105</v>
      </c>
      <c r="D109" s="384" t="str">
        <f>$B$112&amp;D110</f>
        <v>108A0</v>
      </c>
      <c r="E109" s="384" t="str">
        <f>$B$112&amp;E110</f>
        <v>108A0</v>
      </c>
      <c r="F109" s="384" t="str">
        <f t="shared" ref="F109:AM109" si="115">$B$112&amp;F110</f>
        <v>108A0</v>
      </c>
      <c r="G109" s="384" t="str">
        <f t="shared" si="115"/>
        <v>108A0</v>
      </c>
      <c r="H109" s="385" t="str">
        <f t="shared" si="115"/>
        <v>108A0</v>
      </c>
      <c r="I109" s="385" t="str">
        <f t="shared" si="115"/>
        <v>108A0</v>
      </c>
      <c r="J109" s="385" t="str">
        <f t="shared" si="115"/>
        <v>108A0</v>
      </c>
      <c r="K109" s="385" t="str">
        <f t="shared" si="115"/>
        <v>108A0</v>
      </c>
      <c r="L109" s="386" t="str">
        <f t="shared" si="115"/>
        <v>108A0</v>
      </c>
      <c r="M109" s="386" t="str">
        <f t="shared" si="115"/>
        <v>108A0</v>
      </c>
      <c r="N109" s="386" t="str">
        <f t="shared" si="115"/>
        <v>108A0</v>
      </c>
      <c r="O109" s="386" t="str">
        <f t="shared" si="115"/>
        <v>108A0</v>
      </c>
      <c r="P109" s="387" t="str">
        <f t="shared" si="115"/>
        <v>108A0</v>
      </c>
      <c r="Q109" s="387" t="str">
        <f t="shared" si="115"/>
        <v>108A0</v>
      </c>
      <c r="R109" s="387" t="str">
        <f t="shared" si="115"/>
        <v>108A0</v>
      </c>
      <c r="S109" s="387" t="str">
        <f t="shared" si="115"/>
        <v>108A0</v>
      </c>
      <c r="T109" s="388" t="str">
        <f t="shared" si="115"/>
        <v>108A0</v>
      </c>
      <c r="U109" s="388" t="str">
        <f t="shared" si="115"/>
        <v>108A0</v>
      </c>
      <c r="V109" s="388" t="str">
        <f t="shared" si="115"/>
        <v>108A0</v>
      </c>
      <c r="W109" s="388" t="str">
        <f t="shared" si="115"/>
        <v>108A0</v>
      </c>
      <c r="X109" s="389" t="str">
        <f t="shared" si="115"/>
        <v>108A0</v>
      </c>
      <c r="Y109" s="389" t="str">
        <f t="shared" si="115"/>
        <v>108A0</v>
      </c>
      <c r="Z109" s="389" t="str">
        <f t="shared" si="115"/>
        <v>108A0</v>
      </c>
      <c r="AA109" s="389" t="str">
        <f t="shared" si="115"/>
        <v>108A0</v>
      </c>
      <c r="AB109" s="390" t="str">
        <f t="shared" si="115"/>
        <v>108A0</v>
      </c>
      <c r="AC109" s="390" t="str">
        <f t="shared" si="115"/>
        <v>108A0</v>
      </c>
      <c r="AD109" s="390" t="str">
        <f t="shared" si="115"/>
        <v>108A0</v>
      </c>
      <c r="AE109" s="390" t="str">
        <f t="shared" si="115"/>
        <v>108A0</v>
      </c>
      <c r="AF109" s="391" t="str">
        <f t="shared" si="115"/>
        <v>108A0</v>
      </c>
      <c r="AG109" s="391" t="str">
        <f t="shared" si="115"/>
        <v>108A0</v>
      </c>
      <c r="AH109" s="391" t="str">
        <f t="shared" si="115"/>
        <v>108A0</v>
      </c>
      <c r="AI109" s="391" t="str">
        <f t="shared" si="115"/>
        <v>108A0</v>
      </c>
      <c r="AJ109" s="392" t="str">
        <f t="shared" si="115"/>
        <v>108A0</v>
      </c>
      <c r="AK109" s="392" t="str">
        <f t="shared" si="115"/>
        <v>108A0</v>
      </c>
      <c r="AL109" s="392" t="str">
        <f t="shared" si="115"/>
        <v>108A0</v>
      </c>
      <c r="AM109" s="392" t="str">
        <f t="shared" si="115"/>
        <v>108A0</v>
      </c>
      <c r="AO109" s="532"/>
      <c r="AP109" s="161"/>
      <c r="AQ109" s="345">
        <f t="shared" ref="AQ109:AT109" si="116">AQ105+4</f>
        <v>108</v>
      </c>
      <c r="AR109" s="345">
        <f t="shared" si="116"/>
        <v>108</v>
      </c>
      <c r="AS109" s="345">
        <f t="shared" si="116"/>
        <v>108</v>
      </c>
      <c r="AT109" s="345">
        <f t="shared" si="116"/>
        <v>108</v>
      </c>
    </row>
    <row r="110" spans="1:46" ht="20.100000000000001" hidden="1" customHeight="1">
      <c r="A110" s="671"/>
      <c r="B110" s="243"/>
      <c r="C110" s="243">
        <v>106</v>
      </c>
      <c r="D110" s="394">
        <f>D111</f>
        <v>0</v>
      </c>
      <c r="E110" s="394">
        <f>IF(E111=1,SUM($D$111:E111),0)</f>
        <v>0</v>
      </c>
      <c r="F110" s="394">
        <f>IF(F111=1,SUM($D$111:F111),0)</f>
        <v>0</v>
      </c>
      <c r="G110" s="394">
        <f>IF(G111=1,SUM($D$111:G111),0)</f>
        <v>0</v>
      </c>
      <c r="H110" s="395">
        <f>IF(H111=1,SUM($D$111:H111),0)</f>
        <v>0</v>
      </c>
      <c r="I110" s="395">
        <f>IF(I111=1,SUM($D$111:I111),0)</f>
        <v>0</v>
      </c>
      <c r="J110" s="395">
        <f>IF(J111=1,SUM($D$111:J111),0)</f>
        <v>0</v>
      </c>
      <c r="K110" s="395">
        <f>IF(K111=1,SUM($D$111:K111),0)</f>
        <v>0</v>
      </c>
      <c r="L110" s="396">
        <f>IF(L111=1,SUM($D$111:L111),0)</f>
        <v>0</v>
      </c>
      <c r="M110" s="396">
        <f>IF(M111=1,SUM($D$111:M111),0)</f>
        <v>0</v>
      </c>
      <c r="N110" s="396">
        <f>IF(N111=1,SUM($D$111:N111),0)</f>
        <v>0</v>
      </c>
      <c r="O110" s="396">
        <f>IF(O111=1,SUM($D$111:O111),0)</f>
        <v>0</v>
      </c>
      <c r="P110" s="397">
        <f>IF(P111=1,SUM($D$111:P111),0)</f>
        <v>0</v>
      </c>
      <c r="Q110" s="397">
        <f>IF(Q111=1,SUM($D$111:Q111),0)</f>
        <v>0</v>
      </c>
      <c r="R110" s="397">
        <f>IF(R111=1,SUM($D$111:R111),0)</f>
        <v>0</v>
      </c>
      <c r="S110" s="397">
        <f>IF(S111=1,SUM($D$111:S111),0)</f>
        <v>0</v>
      </c>
      <c r="T110" s="398">
        <f>IF(T111=1,SUM($D$111:T111),0)</f>
        <v>0</v>
      </c>
      <c r="U110" s="398">
        <f>IF(U111=1,SUM($D$111:U111),0)</f>
        <v>0</v>
      </c>
      <c r="V110" s="398">
        <f>IF(V111=1,SUM($D$111:V111),0)</f>
        <v>0</v>
      </c>
      <c r="W110" s="398">
        <f>IF(W111=1,SUM($D$111:W111),0)</f>
        <v>0</v>
      </c>
      <c r="X110" s="399">
        <f>IF(X111=1,SUM($D$111:X111),0)</f>
        <v>0</v>
      </c>
      <c r="Y110" s="399">
        <f>IF(Y111=1,SUM($D$111:Y111),0)</f>
        <v>0</v>
      </c>
      <c r="Z110" s="399">
        <f>IF(Z111=1,SUM($D$111:Z111),0)</f>
        <v>0</v>
      </c>
      <c r="AA110" s="399">
        <f>IF(AA111=1,SUM($D$111:AA111),0)</f>
        <v>0</v>
      </c>
      <c r="AB110" s="400">
        <f>IF(AB111=1,SUM($D$111:AB111),0)</f>
        <v>0</v>
      </c>
      <c r="AC110" s="400">
        <f>IF(AC111=1,SUM($D$111:AC111),0)</f>
        <v>0</v>
      </c>
      <c r="AD110" s="400">
        <f>IF(AD111=1,SUM($D$111:AD111),0)</f>
        <v>0</v>
      </c>
      <c r="AE110" s="400">
        <f>IF(AE111=1,SUM($D$111:AE111),0)</f>
        <v>0</v>
      </c>
      <c r="AF110" s="401">
        <f>IF(AF111=1,SUM($D$111:AF111),0)</f>
        <v>0</v>
      </c>
      <c r="AG110" s="401">
        <f>IF(AG111=1,SUM($D$111:AG111),0)</f>
        <v>0</v>
      </c>
      <c r="AH110" s="401">
        <f>IF(AH111=1,SUM($D$111:AH111),0)</f>
        <v>0</v>
      </c>
      <c r="AI110" s="401">
        <f>IF(AI111=1,SUM($D$111:AI111),0)</f>
        <v>0</v>
      </c>
      <c r="AJ110" s="402">
        <f>IF(AJ111=1,SUM($D$111:AJ111),0)</f>
        <v>0</v>
      </c>
      <c r="AK110" s="402">
        <f>IF(AK111=1,SUM($D$111:AK111),0)</f>
        <v>0</v>
      </c>
      <c r="AL110" s="402">
        <f>IF(AL111=1,SUM($D$111:AL111),0)</f>
        <v>0</v>
      </c>
      <c r="AM110" s="402">
        <f>IF(AM111=1,SUM($D$111:AM111),0)</f>
        <v>0</v>
      </c>
      <c r="AO110" s="533"/>
      <c r="AP110" s="172"/>
      <c r="AQ110" s="333" t="str">
        <f t="array" ref="AQ110">IF(MIN(IF(Affectation_S2!$B$5:$AN$216=B112&amp;"1",COLUMN(Affectation_S2!$B$5:$AN$216)))&lt;&gt;0,MIN(IF(Affectation_S2!$B$5:$AN$216=B112&amp;"1",COLUMN(Affectation_S2!$B$5:$AN$216))),"")</f>
        <v/>
      </c>
      <c r="AR110" s="333" t="str">
        <f t="array" ref="AR110">IF(MIN(IF(Affectation_S2!$B$5:$AN$216=B112&amp;"2",COLUMN(Affectation_S2!$B$5:$AN$216)))&lt;&gt;0,MIN(IF(Affectation_S2!$B$5:$AN$216=B112&amp;"2",COLUMN(Affectation_S2!$B$5:$AN$216))),"")</f>
        <v/>
      </c>
      <c r="AS110" s="333" t="str">
        <f t="array" ref="AS110">IF(MIN(IF(Affectation_S2!$B$5:$AN$216=B112&amp;"3",COLUMN(Affectation_S2!$B$5:$AN$216)))&lt;&gt;0,MIN(IF(Affectation_S2!$B$5:$AN$216=B112&amp;"3",COLUMN(Affectation_S2!$B$5:$AN$216))),"")</f>
        <v/>
      </c>
      <c r="AT110" s="333" t="str">
        <f t="array" ref="AT110">IF(MIN(IF(Affectation_S2!$B$5:$AN$216=B112&amp;"4",COLUMN(Affectation_S2!$B$5:$AN$216)))&lt;&gt;0,MIN(IF(Affectation_S2!$B$5:$AN$216=B112&amp;"4",COLUMN(Affectation_S2!$B$5:$AN$216))),"")</f>
        <v/>
      </c>
    </row>
    <row r="111" spans="1:46" ht="20.100000000000001" hidden="1" customHeight="1">
      <c r="A111" s="671"/>
      <c r="B111" s="243"/>
      <c r="C111" s="243">
        <v>107</v>
      </c>
      <c r="D111" s="394">
        <f>IF(D112&lt;&gt;"",1,0)</f>
        <v>0</v>
      </c>
      <c r="E111" s="394">
        <f>IF(E112&lt;&gt;"",1,0)</f>
        <v>0</v>
      </c>
      <c r="F111" s="394">
        <f t="shared" ref="F111:AM111" si="117">IF(F112&lt;&gt;"",1,0)</f>
        <v>0</v>
      </c>
      <c r="G111" s="394">
        <f t="shared" si="117"/>
        <v>0</v>
      </c>
      <c r="H111" s="395">
        <f t="shared" si="117"/>
        <v>0</v>
      </c>
      <c r="I111" s="395">
        <f t="shared" si="117"/>
        <v>0</v>
      </c>
      <c r="J111" s="395">
        <f t="shared" si="117"/>
        <v>0</v>
      </c>
      <c r="K111" s="395">
        <f t="shared" si="117"/>
        <v>0</v>
      </c>
      <c r="L111" s="396">
        <f t="shared" si="117"/>
        <v>0</v>
      </c>
      <c r="M111" s="396">
        <f t="shared" si="117"/>
        <v>0</v>
      </c>
      <c r="N111" s="396">
        <f t="shared" si="117"/>
        <v>0</v>
      </c>
      <c r="O111" s="396">
        <f t="shared" si="117"/>
        <v>0</v>
      </c>
      <c r="P111" s="397">
        <f t="shared" si="117"/>
        <v>0</v>
      </c>
      <c r="Q111" s="397">
        <f t="shared" si="117"/>
        <v>0</v>
      </c>
      <c r="R111" s="397">
        <f t="shared" si="117"/>
        <v>0</v>
      </c>
      <c r="S111" s="397">
        <f t="shared" si="117"/>
        <v>0</v>
      </c>
      <c r="T111" s="398">
        <f t="shared" si="117"/>
        <v>0</v>
      </c>
      <c r="U111" s="398">
        <f t="shared" si="117"/>
        <v>0</v>
      </c>
      <c r="V111" s="398">
        <f t="shared" si="117"/>
        <v>0</v>
      </c>
      <c r="W111" s="398">
        <f t="shared" si="117"/>
        <v>0</v>
      </c>
      <c r="X111" s="399">
        <f t="shared" si="117"/>
        <v>0</v>
      </c>
      <c r="Y111" s="399">
        <f t="shared" si="117"/>
        <v>0</v>
      </c>
      <c r="Z111" s="399">
        <f t="shared" si="117"/>
        <v>0</v>
      </c>
      <c r="AA111" s="399">
        <f t="shared" si="117"/>
        <v>0</v>
      </c>
      <c r="AB111" s="400">
        <f t="shared" si="117"/>
        <v>0</v>
      </c>
      <c r="AC111" s="400">
        <f t="shared" si="117"/>
        <v>0</v>
      </c>
      <c r="AD111" s="400">
        <f t="shared" si="117"/>
        <v>0</v>
      </c>
      <c r="AE111" s="400">
        <f t="shared" si="117"/>
        <v>0</v>
      </c>
      <c r="AF111" s="401">
        <f t="shared" si="117"/>
        <v>0</v>
      </c>
      <c r="AG111" s="401">
        <f t="shared" si="117"/>
        <v>0</v>
      </c>
      <c r="AH111" s="401">
        <f t="shared" si="117"/>
        <v>0</v>
      </c>
      <c r="AI111" s="401">
        <f t="shared" si="117"/>
        <v>0</v>
      </c>
      <c r="AJ111" s="402">
        <f t="shared" si="117"/>
        <v>0</v>
      </c>
      <c r="AK111" s="402">
        <f t="shared" si="117"/>
        <v>0</v>
      </c>
      <c r="AL111" s="402">
        <f t="shared" si="117"/>
        <v>0</v>
      </c>
      <c r="AM111" s="402">
        <f t="shared" si="117"/>
        <v>0</v>
      </c>
      <c r="AO111" s="533"/>
      <c r="AP111" s="172"/>
      <c r="AQ111" s="153"/>
      <c r="AR111" s="153"/>
      <c r="AS111" s="153"/>
      <c r="AT111" s="193"/>
    </row>
    <row r="112" spans="1:46" ht="20.100000000000001" customHeight="1" thickBot="1">
      <c r="A112" s="672" t="s">
        <v>40</v>
      </c>
      <c r="B112" s="429" t="str">
        <f t="shared" ref="B112" si="118">C112&amp;"A"</f>
        <v>108A</v>
      </c>
      <c r="C112" s="244">
        <v>108</v>
      </c>
      <c r="D112" s="174"/>
      <c r="E112" s="174"/>
      <c r="F112" s="174"/>
      <c r="G112" s="174"/>
      <c r="H112" s="175"/>
      <c r="I112" s="175"/>
      <c r="J112" s="175"/>
      <c r="K112" s="175"/>
      <c r="L112" s="176"/>
      <c r="M112" s="176"/>
      <c r="N112" s="176"/>
      <c r="O112" s="176"/>
      <c r="P112" s="177"/>
      <c r="Q112" s="177"/>
      <c r="R112" s="177"/>
      <c r="S112" s="177"/>
      <c r="T112" s="178"/>
      <c r="U112" s="178"/>
      <c r="V112" s="178"/>
      <c r="W112" s="178"/>
      <c r="X112" s="179"/>
      <c r="Y112" s="179"/>
      <c r="Z112" s="179"/>
      <c r="AA112" s="179"/>
      <c r="AB112" s="180"/>
      <c r="AC112" s="180"/>
      <c r="AD112" s="180"/>
      <c r="AE112" s="180"/>
      <c r="AF112" s="181"/>
      <c r="AG112" s="181"/>
      <c r="AH112" s="181"/>
      <c r="AI112" s="181"/>
      <c r="AJ112" s="182"/>
      <c r="AK112" s="182"/>
      <c r="AL112" s="182"/>
      <c r="AM112" s="183"/>
      <c r="AO112" s="534" t="s">
        <v>40</v>
      </c>
      <c r="AP112" s="184" t="s">
        <v>189</v>
      </c>
      <c r="AQ112" s="335" t="str">
        <f>IFERROR(INDEX(Tableau_affectation_S2,AQ109,AQ110),"")</f>
        <v/>
      </c>
      <c r="AR112" s="335" t="str">
        <f>IFERROR(INDEX(Tableau_affectation_S2,AR109,AR110),"")</f>
        <v/>
      </c>
      <c r="AS112" s="335" t="str">
        <f>IFERROR(INDEX(Tableau_affectation_S2,AS109,AS110),"")</f>
        <v/>
      </c>
      <c r="AT112" s="335" t="str">
        <f>IFERROR(INDEX(Tableau_affectation_S2,AT109,AT110),"")</f>
        <v/>
      </c>
    </row>
    <row r="113" spans="1:46" ht="20.100000000000001" hidden="1" customHeight="1">
      <c r="A113" s="673"/>
      <c r="B113" s="245"/>
      <c r="C113" s="245">
        <v>109</v>
      </c>
      <c r="D113" s="384" t="str">
        <f>$B$116&amp;D114</f>
        <v>112A0</v>
      </c>
      <c r="E113" s="384" t="str">
        <f>$B$116&amp;E114</f>
        <v>112A0</v>
      </c>
      <c r="F113" s="384" t="str">
        <f t="shared" ref="F113:AM113" si="119">$B$116&amp;F114</f>
        <v>112A0</v>
      </c>
      <c r="G113" s="384" t="str">
        <f t="shared" si="119"/>
        <v>112A0</v>
      </c>
      <c r="H113" s="385" t="str">
        <f t="shared" si="119"/>
        <v>112A0</v>
      </c>
      <c r="I113" s="385" t="str">
        <f t="shared" si="119"/>
        <v>112A0</v>
      </c>
      <c r="J113" s="385" t="str">
        <f t="shared" si="119"/>
        <v>112A0</v>
      </c>
      <c r="K113" s="385" t="str">
        <f t="shared" si="119"/>
        <v>112A0</v>
      </c>
      <c r="L113" s="386" t="str">
        <f t="shared" si="119"/>
        <v>112A0</v>
      </c>
      <c r="M113" s="386" t="str">
        <f t="shared" si="119"/>
        <v>112A0</v>
      </c>
      <c r="N113" s="386" t="str">
        <f t="shared" si="119"/>
        <v>112A0</v>
      </c>
      <c r="O113" s="386" t="str">
        <f t="shared" si="119"/>
        <v>112A0</v>
      </c>
      <c r="P113" s="387" t="str">
        <f t="shared" si="119"/>
        <v>112A0</v>
      </c>
      <c r="Q113" s="387" t="str">
        <f t="shared" si="119"/>
        <v>112A0</v>
      </c>
      <c r="R113" s="387" t="str">
        <f t="shared" si="119"/>
        <v>112A0</v>
      </c>
      <c r="S113" s="387" t="str">
        <f t="shared" si="119"/>
        <v>112A0</v>
      </c>
      <c r="T113" s="388" t="str">
        <f t="shared" si="119"/>
        <v>112A0</v>
      </c>
      <c r="U113" s="388" t="str">
        <f t="shared" si="119"/>
        <v>112A0</v>
      </c>
      <c r="V113" s="388" t="str">
        <f t="shared" si="119"/>
        <v>112A0</v>
      </c>
      <c r="W113" s="388" t="str">
        <f t="shared" si="119"/>
        <v>112A0</v>
      </c>
      <c r="X113" s="389" t="str">
        <f t="shared" si="119"/>
        <v>112A0</v>
      </c>
      <c r="Y113" s="389" t="str">
        <f t="shared" si="119"/>
        <v>112A0</v>
      </c>
      <c r="Z113" s="389" t="str">
        <f t="shared" si="119"/>
        <v>112A0</v>
      </c>
      <c r="AA113" s="389" t="str">
        <f t="shared" si="119"/>
        <v>112A0</v>
      </c>
      <c r="AB113" s="390" t="str">
        <f t="shared" si="119"/>
        <v>112A0</v>
      </c>
      <c r="AC113" s="390" t="str">
        <f t="shared" si="119"/>
        <v>112A0</v>
      </c>
      <c r="AD113" s="390" t="str">
        <f t="shared" si="119"/>
        <v>112A0</v>
      </c>
      <c r="AE113" s="390" t="str">
        <f t="shared" si="119"/>
        <v>112A0</v>
      </c>
      <c r="AF113" s="391" t="str">
        <f t="shared" si="119"/>
        <v>112A0</v>
      </c>
      <c r="AG113" s="391" t="str">
        <f t="shared" si="119"/>
        <v>112A0</v>
      </c>
      <c r="AH113" s="391" t="str">
        <f t="shared" si="119"/>
        <v>112A0</v>
      </c>
      <c r="AI113" s="391" t="str">
        <f t="shared" si="119"/>
        <v>112A0</v>
      </c>
      <c r="AJ113" s="392" t="str">
        <f t="shared" si="119"/>
        <v>112A0</v>
      </c>
      <c r="AK113" s="392" t="str">
        <f t="shared" si="119"/>
        <v>112A0</v>
      </c>
      <c r="AL113" s="392" t="str">
        <f t="shared" si="119"/>
        <v>112A0</v>
      </c>
      <c r="AM113" s="392" t="str">
        <f t="shared" si="119"/>
        <v>112A0</v>
      </c>
      <c r="AO113" s="535"/>
      <c r="AP113" s="161"/>
      <c r="AQ113" s="345">
        <f t="shared" ref="AQ113:AT113" si="120">AQ109+4</f>
        <v>112</v>
      </c>
      <c r="AR113" s="345">
        <f t="shared" si="120"/>
        <v>112</v>
      </c>
      <c r="AS113" s="345">
        <f t="shared" si="120"/>
        <v>112</v>
      </c>
      <c r="AT113" s="345">
        <f t="shared" si="120"/>
        <v>112</v>
      </c>
    </row>
    <row r="114" spans="1:46" ht="20.100000000000001" hidden="1" customHeight="1">
      <c r="A114" s="674"/>
      <c r="B114" s="246"/>
      <c r="C114" s="246">
        <v>110</v>
      </c>
      <c r="D114" s="394">
        <f>D115</f>
        <v>0</v>
      </c>
      <c r="E114" s="394">
        <f>IF(E115=1,SUM($D$115:E115),0)</f>
        <v>0</v>
      </c>
      <c r="F114" s="394">
        <f>IF(F115=1,SUM($D$115:F115),0)</f>
        <v>0</v>
      </c>
      <c r="G114" s="394">
        <f>IF(G115=1,SUM($D$115:G115),0)</f>
        <v>0</v>
      </c>
      <c r="H114" s="395">
        <f>IF(H115=1,SUM($D$115:H115),0)</f>
        <v>0</v>
      </c>
      <c r="I114" s="395">
        <f>IF(I115=1,SUM($D$115:I115),0)</f>
        <v>0</v>
      </c>
      <c r="J114" s="395">
        <f>IF(J115=1,SUM($D$115:J115),0)</f>
        <v>0</v>
      </c>
      <c r="K114" s="395">
        <f>IF(K115=1,SUM($D$115:K115),0)</f>
        <v>0</v>
      </c>
      <c r="L114" s="396">
        <f>IF(L115=1,SUM($D$115:L115),0)</f>
        <v>0</v>
      </c>
      <c r="M114" s="396">
        <f>IF(M115=1,SUM($D$115:M115),0)</f>
        <v>0</v>
      </c>
      <c r="N114" s="396">
        <f>IF(N115=1,SUM($D$115:N115),0)</f>
        <v>0</v>
      </c>
      <c r="O114" s="396">
        <f>IF(O115=1,SUM($D$115:O115),0)</f>
        <v>0</v>
      </c>
      <c r="P114" s="397">
        <f>IF(P115=1,SUM($D$115:P115),0)</f>
        <v>0</v>
      </c>
      <c r="Q114" s="397">
        <f>IF(Q115=1,SUM($D$115:Q115),0)</f>
        <v>0</v>
      </c>
      <c r="R114" s="397">
        <f>IF(R115=1,SUM($D$115:R115),0)</f>
        <v>0</v>
      </c>
      <c r="S114" s="397">
        <f>IF(S115=1,SUM($D$115:S115),0)</f>
        <v>0</v>
      </c>
      <c r="T114" s="398">
        <f>IF(T115=1,SUM($D$115:T115),0)</f>
        <v>0</v>
      </c>
      <c r="U114" s="398">
        <f>IF(U115=1,SUM($D$115:U115),0)</f>
        <v>0</v>
      </c>
      <c r="V114" s="398">
        <f>IF(V115=1,SUM($D$115:V115),0)</f>
        <v>0</v>
      </c>
      <c r="W114" s="398">
        <f>IF(W115=1,SUM($D$115:W115),0)</f>
        <v>0</v>
      </c>
      <c r="X114" s="399">
        <f>IF(X115=1,SUM($D$115:X115),0)</f>
        <v>0</v>
      </c>
      <c r="Y114" s="399">
        <f>IF(Y115=1,SUM($D$115:Y115),0)</f>
        <v>0</v>
      </c>
      <c r="Z114" s="399">
        <f>IF(Z115=1,SUM($D$115:Z115),0)</f>
        <v>0</v>
      </c>
      <c r="AA114" s="399">
        <f>IF(AA115=1,SUM($D$115:AA115),0)</f>
        <v>0</v>
      </c>
      <c r="AB114" s="400">
        <f>IF(AB115=1,SUM($D$115:AB115),0)</f>
        <v>0</v>
      </c>
      <c r="AC114" s="400">
        <f>IF(AC115=1,SUM($D$115:AC115),0)</f>
        <v>0</v>
      </c>
      <c r="AD114" s="400">
        <f>IF(AD115=1,SUM($D$115:AD115),0)</f>
        <v>0</v>
      </c>
      <c r="AE114" s="400">
        <f>IF(AE115=1,SUM($D$115:AE115),0)</f>
        <v>0</v>
      </c>
      <c r="AF114" s="401">
        <f>IF(AF115=1,SUM($D$115:AF115),0)</f>
        <v>0</v>
      </c>
      <c r="AG114" s="401">
        <f>IF(AG115=1,SUM($D$115:AG115),0)</f>
        <v>0</v>
      </c>
      <c r="AH114" s="401">
        <f>IF(AH115=1,SUM($D$115:AH115),0)</f>
        <v>0</v>
      </c>
      <c r="AI114" s="401">
        <f>IF(AI115=1,SUM($D$115:AI115),0)</f>
        <v>0</v>
      </c>
      <c r="AJ114" s="402">
        <f>IF(AJ115=1,SUM($D$115:AJ115),0)</f>
        <v>0</v>
      </c>
      <c r="AK114" s="402">
        <f>IF(AK115=1,SUM($D$115:AK115),0)</f>
        <v>0</v>
      </c>
      <c r="AL114" s="402">
        <f>IF(AL115=1,SUM($D$115:AL115),0)</f>
        <v>0</v>
      </c>
      <c r="AM114" s="402">
        <f>IF(AM115=1,SUM($D$115:AM115),0)</f>
        <v>0</v>
      </c>
      <c r="AO114" s="536"/>
      <c r="AP114" s="172"/>
      <c r="AQ114" s="333" t="str">
        <f t="array" ref="AQ114">IF(MIN(IF(Affectation_S2!$B$5:$AN$216=B116&amp;"1",COLUMN(Affectation_S2!$B$5:$AN$216)))&lt;&gt;0,MIN(IF(Affectation_S2!$B$5:$AN$216=B116&amp;"1",COLUMN(Affectation_S2!$B$5:$AN$216))),"")</f>
        <v/>
      </c>
      <c r="AR114" s="333" t="str">
        <f t="array" ref="AR114">IF(MIN(IF(Affectation_S2!$B$5:$AN$216=B116&amp;"2",COLUMN(Affectation_S2!$B$5:$AN$216)))&lt;&gt;0,MIN(IF(Affectation_S2!$B$5:$AN$216=B116&amp;"2",COLUMN(Affectation_S2!$B$5:$AN$216))),"")</f>
        <v/>
      </c>
      <c r="AS114" s="333" t="str">
        <f t="array" ref="AS114">IF(MIN(IF(Affectation_S2!$B$5:$AN$216=B116&amp;"3",COLUMN(Affectation_S2!$B$5:$AN$216)))&lt;&gt;0,MIN(IF(Affectation_S2!$B$5:$AN$216=B116&amp;"3",COLUMN(Affectation_S2!$B$5:$AN$216))),"")</f>
        <v/>
      </c>
      <c r="AT114" s="333" t="str">
        <f t="array" ref="AT114">IF(MIN(IF(Affectation_S2!$B$5:$AN$216=B116&amp;"4",COLUMN(Affectation_S2!$B$5:$AN$216)))&lt;&gt;0,MIN(IF(Affectation_S2!$B$5:$AN$216=B116&amp;"4",COLUMN(Affectation_S2!$B$5:$AN$216))),"")</f>
        <v/>
      </c>
    </row>
    <row r="115" spans="1:46" ht="20.100000000000001" hidden="1" customHeight="1">
      <c r="A115" s="674"/>
      <c r="B115" s="246"/>
      <c r="C115" s="246">
        <v>111</v>
      </c>
      <c r="D115" s="394">
        <f>IF(D116&lt;&gt;"",1,0)</f>
        <v>0</v>
      </c>
      <c r="E115" s="394">
        <f>IF(E116&lt;&gt;"",1,0)</f>
        <v>0</v>
      </c>
      <c r="F115" s="394">
        <f t="shared" ref="F115:AM115" si="121">IF(F116&lt;&gt;"",1,0)</f>
        <v>0</v>
      </c>
      <c r="G115" s="394">
        <f t="shared" si="121"/>
        <v>0</v>
      </c>
      <c r="H115" s="395">
        <f t="shared" si="121"/>
        <v>0</v>
      </c>
      <c r="I115" s="395">
        <f t="shared" si="121"/>
        <v>0</v>
      </c>
      <c r="J115" s="395">
        <f t="shared" si="121"/>
        <v>0</v>
      </c>
      <c r="K115" s="395">
        <f t="shared" si="121"/>
        <v>0</v>
      </c>
      <c r="L115" s="396">
        <f t="shared" si="121"/>
        <v>0</v>
      </c>
      <c r="M115" s="396">
        <f t="shared" si="121"/>
        <v>0</v>
      </c>
      <c r="N115" s="396">
        <f t="shared" si="121"/>
        <v>0</v>
      </c>
      <c r="O115" s="396">
        <f t="shared" si="121"/>
        <v>0</v>
      </c>
      <c r="P115" s="397">
        <f t="shared" si="121"/>
        <v>0</v>
      </c>
      <c r="Q115" s="397">
        <f t="shared" si="121"/>
        <v>0</v>
      </c>
      <c r="R115" s="397">
        <f t="shared" si="121"/>
        <v>0</v>
      </c>
      <c r="S115" s="397">
        <f t="shared" si="121"/>
        <v>0</v>
      </c>
      <c r="T115" s="398">
        <f t="shared" si="121"/>
        <v>0</v>
      </c>
      <c r="U115" s="398">
        <f t="shared" si="121"/>
        <v>0</v>
      </c>
      <c r="V115" s="398">
        <f t="shared" si="121"/>
        <v>0</v>
      </c>
      <c r="W115" s="398">
        <f t="shared" si="121"/>
        <v>0</v>
      </c>
      <c r="X115" s="399">
        <f t="shared" si="121"/>
        <v>0</v>
      </c>
      <c r="Y115" s="399">
        <f t="shared" si="121"/>
        <v>0</v>
      </c>
      <c r="Z115" s="399">
        <f t="shared" si="121"/>
        <v>0</v>
      </c>
      <c r="AA115" s="399">
        <f t="shared" si="121"/>
        <v>0</v>
      </c>
      <c r="AB115" s="400">
        <f t="shared" si="121"/>
        <v>0</v>
      </c>
      <c r="AC115" s="400">
        <f t="shared" si="121"/>
        <v>0</v>
      </c>
      <c r="AD115" s="400">
        <f t="shared" si="121"/>
        <v>0</v>
      </c>
      <c r="AE115" s="400">
        <f t="shared" si="121"/>
        <v>0</v>
      </c>
      <c r="AF115" s="401">
        <f t="shared" si="121"/>
        <v>0</v>
      </c>
      <c r="AG115" s="401">
        <f t="shared" si="121"/>
        <v>0</v>
      </c>
      <c r="AH115" s="401">
        <f t="shared" si="121"/>
        <v>0</v>
      </c>
      <c r="AI115" s="401">
        <f t="shared" si="121"/>
        <v>0</v>
      </c>
      <c r="AJ115" s="402">
        <f t="shared" si="121"/>
        <v>0</v>
      </c>
      <c r="AK115" s="402">
        <f t="shared" si="121"/>
        <v>0</v>
      </c>
      <c r="AL115" s="402">
        <f t="shared" si="121"/>
        <v>0</v>
      </c>
      <c r="AM115" s="402">
        <f t="shared" si="121"/>
        <v>0</v>
      </c>
      <c r="AO115" s="536"/>
      <c r="AP115" s="172"/>
      <c r="AQ115" s="153"/>
      <c r="AR115" s="153"/>
      <c r="AS115" s="153"/>
      <c r="AT115" s="193"/>
    </row>
    <row r="116" spans="1:46" ht="20.100000000000001" customHeight="1" thickBot="1">
      <c r="A116" s="675" t="s">
        <v>51</v>
      </c>
      <c r="B116" s="430" t="str">
        <f t="shared" ref="B116" si="122">C116&amp;"A"</f>
        <v>112A</v>
      </c>
      <c r="C116" s="247">
        <v>112</v>
      </c>
      <c r="D116" s="174"/>
      <c r="E116" s="174"/>
      <c r="F116" s="174"/>
      <c r="G116" s="174"/>
      <c r="H116" s="175"/>
      <c r="I116" s="175"/>
      <c r="J116" s="175"/>
      <c r="K116" s="175"/>
      <c r="L116" s="176"/>
      <c r="M116" s="176"/>
      <c r="N116" s="176"/>
      <c r="O116" s="176"/>
      <c r="P116" s="177"/>
      <c r="Q116" s="177"/>
      <c r="R116" s="177"/>
      <c r="S116" s="177"/>
      <c r="T116" s="178"/>
      <c r="U116" s="178"/>
      <c r="V116" s="178"/>
      <c r="W116" s="178"/>
      <c r="X116" s="179"/>
      <c r="Y116" s="179"/>
      <c r="Z116" s="179"/>
      <c r="AA116" s="179"/>
      <c r="AB116" s="180"/>
      <c r="AC116" s="180"/>
      <c r="AD116" s="180"/>
      <c r="AE116" s="180"/>
      <c r="AF116" s="181"/>
      <c r="AG116" s="181"/>
      <c r="AH116" s="181"/>
      <c r="AI116" s="181"/>
      <c r="AJ116" s="182"/>
      <c r="AK116" s="182"/>
      <c r="AL116" s="182"/>
      <c r="AM116" s="183"/>
      <c r="AO116" s="537" t="s">
        <v>51</v>
      </c>
      <c r="AP116" s="184" t="s">
        <v>189</v>
      </c>
      <c r="AQ116" s="335" t="str">
        <f>IFERROR(INDEX(Tableau_affectation_S2,AQ113,AQ114),"")</f>
        <v/>
      </c>
      <c r="AR116" s="335" t="str">
        <f>IFERROR(INDEX(Tableau_affectation_S2,AR113,AR114),"")</f>
        <v/>
      </c>
      <c r="AS116" s="335" t="str">
        <f>IFERROR(INDEX(Tableau_affectation_S2,AS113,AS114),"")</f>
        <v/>
      </c>
      <c r="AT116" s="335" t="str">
        <f>IFERROR(INDEX(Tableau_affectation_S2,AT113,AT114),"")</f>
        <v/>
      </c>
    </row>
    <row r="117" spans="1:46" ht="20.100000000000001" hidden="1" customHeight="1">
      <c r="A117" s="676"/>
      <c r="B117" s="248"/>
      <c r="C117" s="248">
        <v>113</v>
      </c>
      <c r="D117" s="384" t="str">
        <f>$B$120&amp;D118</f>
        <v>116A0</v>
      </c>
      <c r="E117" s="384" t="str">
        <f>$B$120&amp;E118</f>
        <v>116A0</v>
      </c>
      <c r="F117" s="384" t="str">
        <f t="shared" ref="F117:AM117" si="123">$B$120&amp;F118</f>
        <v>116A0</v>
      </c>
      <c r="G117" s="384" t="str">
        <f t="shared" si="123"/>
        <v>116A0</v>
      </c>
      <c r="H117" s="385" t="str">
        <f t="shared" si="123"/>
        <v>116A0</v>
      </c>
      <c r="I117" s="385" t="str">
        <f t="shared" si="123"/>
        <v>116A0</v>
      </c>
      <c r="J117" s="385" t="str">
        <f t="shared" si="123"/>
        <v>116A0</v>
      </c>
      <c r="K117" s="385" t="str">
        <f t="shared" si="123"/>
        <v>116A0</v>
      </c>
      <c r="L117" s="386" t="str">
        <f t="shared" si="123"/>
        <v>116A0</v>
      </c>
      <c r="M117" s="386" t="str">
        <f t="shared" si="123"/>
        <v>116A0</v>
      </c>
      <c r="N117" s="386" t="str">
        <f t="shared" si="123"/>
        <v>116A0</v>
      </c>
      <c r="O117" s="386" t="str">
        <f t="shared" si="123"/>
        <v>116A0</v>
      </c>
      <c r="P117" s="387" t="str">
        <f t="shared" si="123"/>
        <v>116A0</v>
      </c>
      <c r="Q117" s="387" t="str">
        <f t="shared" si="123"/>
        <v>116A0</v>
      </c>
      <c r="R117" s="387" t="str">
        <f t="shared" si="123"/>
        <v>116A0</v>
      </c>
      <c r="S117" s="387" t="str">
        <f t="shared" si="123"/>
        <v>116A0</v>
      </c>
      <c r="T117" s="388" t="str">
        <f t="shared" si="123"/>
        <v>116A0</v>
      </c>
      <c r="U117" s="388" t="str">
        <f t="shared" si="123"/>
        <v>116A0</v>
      </c>
      <c r="V117" s="388" t="str">
        <f t="shared" si="123"/>
        <v>116A0</v>
      </c>
      <c r="W117" s="388" t="str">
        <f t="shared" si="123"/>
        <v>116A0</v>
      </c>
      <c r="X117" s="389" t="str">
        <f t="shared" si="123"/>
        <v>116A0</v>
      </c>
      <c r="Y117" s="389" t="str">
        <f t="shared" si="123"/>
        <v>116A0</v>
      </c>
      <c r="Z117" s="389" t="str">
        <f t="shared" si="123"/>
        <v>116A0</v>
      </c>
      <c r="AA117" s="389" t="str">
        <f t="shared" si="123"/>
        <v>116A0</v>
      </c>
      <c r="AB117" s="390" t="str">
        <f t="shared" si="123"/>
        <v>116A0</v>
      </c>
      <c r="AC117" s="390" t="str">
        <f t="shared" si="123"/>
        <v>116A0</v>
      </c>
      <c r="AD117" s="390" t="str">
        <f t="shared" si="123"/>
        <v>116A0</v>
      </c>
      <c r="AE117" s="390" t="str">
        <f t="shared" si="123"/>
        <v>116A0</v>
      </c>
      <c r="AF117" s="391" t="str">
        <f t="shared" si="123"/>
        <v>116A0</v>
      </c>
      <c r="AG117" s="391" t="str">
        <f t="shared" si="123"/>
        <v>116A0</v>
      </c>
      <c r="AH117" s="391" t="str">
        <f t="shared" si="123"/>
        <v>116A0</v>
      </c>
      <c r="AI117" s="391" t="str">
        <f t="shared" si="123"/>
        <v>116A0</v>
      </c>
      <c r="AJ117" s="392" t="str">
        <f t="shared" si="123"/>
        <v>116A0</v>
      </c>
      <c r="AK117" s="392" t="str">
        <f t="shared" si="123"/>
        <v>116A0</v>
      </c>
      <c r="AL117" s="392" t="str">
        <f t="shared" si="123"/>
        <v>116A0</v>
      </c>
      <c r="AM117" s="392" t="str">
        <f t="shared" si="123"/>
        <v>116A0</v>
      </c>
      <c r="AO117" s="538"/>
      <c r="AP117" s="161"/>
      <c r="AQ117" s="345">
        <f t="shared" ref="AQ117:AT117" si="124">AQ113+4</f>
        <v>116</v>
      </c>
      <c r="AR117" s="345">
        <f t="shared" si="124"/>
        <v>116</v>
      </c>
      <c r="AS117" s="345">
        <f t="shared" si="124"/>
        <v>116</v>
      </c>
      <c r="AT117" s="345">
        <f t="shared" si="124"/>
        <v>116</v>
      </c>
    </row>
    <row r="118" spans="1:46" ht="20.100000000000001" hidden="1" customHeight="1">
      <c r="A118" s="677"/>
      <c r="B118" s="249"/>
      <c r="C118" s="249">
        <v>114</v>
      </c>
      <c r="D118" s="394">
        <f>D119</f>
        <v>0</v>
      </c>
      <c r="E118" s="394">
        <f>IF(E119=1,SUM($D$119:E119),0)</f>
        <v>0</v>
      </c>
      <c r="F118" s="394">
        <f>IF(F119=1,SUM($D$119:F119),0)</f>
        <v>0</v>
      </c>
      <c r="G118" s="394">
        <f>IF(G119=1,SUM($D$119:G119),0)</f>
        <v>0</v>
      </c>
      <c r="H118" s="395">
        <f>IF(H119=1,SUM($D$119:H119),0)</f>
        <v>0</v>
      </c>
      <c r="I118" s="395">
        <f>IF(I119=1,SUM($D$119:I119),0)</f>
        <v>0</v>
      </c>
      <c r="J118" s="395">
        <f>IF(J119=1,SUM($D$119:J119),0)</f>
        <v>0</v>
      </c>
      <c r="K118" s="395">
        <f>IF(K119=1,SUM($D$119:K119),0)</f>
        <v>0</v>
      </c>
      <c r="L118" s="396">
        <f>IF(L119=1,SUM($D$119:L119),0)</f>
        <v>0</v>
      </c>
      <c r="M118" s="396">
        <f>IF(M119=1,SUM($D$119:M119),0)</f>
        <v>0</v>
      </c>
      <c r="N118" s="396">
        <f>IF(N119=1,SUM($D$119:N119),0)</f>
        <v>0</v>
      </c>
      <c r="O118" s="396">
        <f>IF(O119=1,SUM($D$119:O119),0)</f>
        <v>0</v>
      </c>
      <c r="P118" s="397">
        <f>IF(P119=1,SUM($D$119:P119),0)</f>
        <v>0</v>
      </c>
      <c r="Q118" s="397">
        <f>IF(Q119=1,SUM($D$119:Q119),0)</f>
        <v>0</v>
      </c>
      <c r="R118" s="397">
        <f>IF(R119=1,SUM($D$119:R119),0)</f>
        <v>0</v>
      </c>
      <c r="S118" s="397">
        <f>IF(S119=1,SUM($D$119:S119),0)</f>
        <v>0</v>
      </c>
      <c r="T118" s="398">
        <f>IF(T119=1,SUM($D$119:T119),0)</f>
        <v>0</v>
      </c>
      <c r="U118" s="398">
        <f>IF(U119=1,SUM($D$119:U119),0)</f>
        <v>0</v>
      </c>
      <c r="V118" s="398">
        <f>IF(V119=1,SUM($D$119:V119),0)</f>
        <v>0</v>
      </c>
      <c r="W118" s="398">
        <f>IF(W119=1,SUM($D$119:W119),0)</f>
        <v>0</v>
      </c>
      <c r="X118" s="399">
        <f>IF(X119=1,SUM($D$119:X119),0)</f>
        <v>0</v>
      </c>
      <c r="Y118" s="399">
        <f>IF(Y119=1,SUM($D$119:Y119),0)</f>
        <v>0</v>
      </c>
      <c r="Z118" s="399">
        <f>IF(Z119=1,SUM($D$119:Z119),0)</f>
        <v>0</v>
      </c>
      <c r="AA118" s="399">
        <f>IF(AA119=1,SUM($D$119:AA119),0)</f>
        <v>0</v>
      </c>
      <c r="AB118" s="400">
        <f>IF(AB119=1,SUM($D$119:AB119),0)</f>
        <v>0</v>
      </c>
      <c r="AC118" s="400">
        <f>IF(AC119=1,SUM($D$119:AC119),0)</f>
        <v>0</v>
      </c>
      <c r="AD118" s="400">
        <f>IF(AD119=1,SUM($D$119:AD119),0)</f>
        <v>0</v>
      </c>
      <c r="AE118" s="400">
        <f>IF(AE119=1,SUM($D$119:AE119),0)</f>
        <v>0</v>
      </c>
      <c r="AF118" s="401">
        <f>IF(AF119=1,SUM($D$119:AF119),0)</f>
        <v>0</v>
      </c>
      <c r="AG118" s="401">
        <f>IF(AG119=1,SUM($D$119:AG119),0)</f>
        <v>0</v>
      </c>
      <c r="AH118" s="401">
        <f>IF(AH119=1,SUM($D$119:AH119),0)</f>
        <v>0</v>
      </c>
      <c r="AI118" s="401">
        <f>IF(AI119=1,SUM($D$119:AI119),0)</f>
        <v>0</v>
      </c>
      <c r="AJ118" s="402">
        <f>IF(AJ119=1,SUM($D$119:AJ119),0)</f>
        <v>0</v>
      </c>
      <c r="AK118" s="402">
        <f>IF(AK119=1,SUM($D$119:AK119),0)</f>
        <v>0</v>
      </c>
      <c r="AL118" s="402">
        <f>IF(AL119=1,SUM($D$119:AL119),0)</f>
        <v>0</v>
      </c>
      <c r="AM118" s="402">
        <f>IF(AM119=1,SUM($D$119:AM119),0)</f>
        <v>0</v>
      </c>
      <c r="AO118" s="539"/>
      <c r="AP118" s="172"/>
      <c r="AQ118" s="333" t="str">
        <f t="array" ref="AQ118">IF(MIN(IF(Affectation_S2!$B$5:$AN$216=B120&amp;"1",COLUMN(Affectation_S2!$B$5:$AN$216)))&lt;&gt;0,MIN(IF(Affectation_S2!$B$5:$AN$216=B120&amp;"1",COLUMN(Affectation_S2!$B$5:$AN$216))),"")</f>
        <v/>
      </c>
      <c r="AR118" s="333" t="str">
        <f t="array" ref="AR118">IF(MIN(IF(Affectation_S2!$B$5:$AN$216=B120&amp;"2",COLUMN(Affectation_S2!$B$5:$AN$216)))&lt;&gt;0,MIN(IF(Affectation_S2!$B$5:$AN$216=B120&amp;"2",COLUMN(Affectation_S2!$B$5:$AN$216))),"")</f>
        <v/>
      </c>
      <c r="AS118" s="333" t="str">
        <f t="array" ref="AS118">IF(MIN(IF(Affectation_S2!$B$5:$AN$216=B120&amp;"3",COLUMN(Affectation_S2!$B$5:$AN$216)))&lt;&gt;0,MIN(IF(Affectation_S2!$B$5:$AN$216=B120&amp;"3",COLUMN(Affectation_S2!$B$5:$AN$216))),"")</f>
        <v/>
      </c>
      <c r="AT118" s="333" t="str">
        <f t="array" ref="AT118">IF(MIN(IF(Affectation_S2!$B$5:$AN$216=B120&amp;"4",COLUMN(Affectation_S2!$B$5:$AN$216)))&lt;&gt;0,MIN(IF(Affectation_S2!$B$5:$AN$216=B120&amp;"4",COLUMN(Affectation_S2!$B$5:$AN$216))),"")</f>
        <v/>
      </c>
    </row>
    <row r="119" spans="1:46" ht="20.100000000000001" hidden="1" customHeight="1">
      <c r="A119" s="677"/>
      <c r="B119" s="249"/>
      <c r="C119" s="249">
        <v>115</v>
      </c>
      <c r="D119" s="394">
        <f>IF(D120&lt;&gt;"",1,0)</f>
        <v>0</v>
      </c>
      <c r="E119" s="394">
        <f>IF(E120&lt;&gt;"",1,0)</f>
        <v>0</v>
      </c>
      <c r="F119" s="394">
        <f t="shared" ref="F119:AM119" si="125">IF(F120&lt;&gt;"",1,0)</f>
        <v>0</v>
      </c>
      <c r="G119" s="394">
        <f t="shared" si="125"/>
        <v>0</v>
      </c>
      <c r="H119" s="395">
        <f t="shared" si="125"/>
        <v>0</v>
      </c>
      <c r="I119" s="395">
        <f t="shared" si="125"/>
        <v>0</v>
      </c>
      <c r="J119" s="395">
        <f t="shared" si="125"/>
        <v>0</v>
      </c>
      <c r="K119" s="395">
        <f t="shared" si="125"/>
        <v>0</v>
      </c>
      <c r="L119" s="396">
        <f t="shared" si="125"/>
        <v>0</v>
      </c>
      <c r="M119" s="396">
        <f t="shared" si="125"/>
        <v>0</v>
      </c>
      <c r="N119" s="396">
        <f t="shared" si="125"/>
        <v>0</v>
      </c>
      <c r="O119" s="396">
        <f t="shared" si="125"/>
        <v>0</v>
      </c>
      <c r="P119" s="397">
        <f t="shared" si="125"/>
        <v>0</v>
      </c>
      <c r="Q119" s="397">
        <f t="shared" si="125"/>
        <v>0</v>
      </c>
      <c r="R119" s="397">
        <f t="shared" si="125"/>
        <v>0</v>
      </c>
      <c r="S119" s="397">
        <f t="shared" si="125"/>
        <v>0</v>
      </c>
      <c r="T119" s="398">
        <f t="shared" si="125"/>
        <v>0</v>
      </c>
      <c r="U119" s="398">
        <f t="shared" si="125"/>
        <v>0</v>
      </c>
      <c r="V119" s="398">
        <f t="shared" si="125"/>
        <v>0</v>
      </c>
      <c r="W119" s="398">
        <f t="shared" si="125"/>
        <v>0</v>
      </c>
      <c r="X119" s="399">
        <f t="shared" si="125"/>
        <v>0</v>
      </c>
      <c r="Y119" s="399">
        <f t="shared" si="125"/>
        <v>0</v>
      </c>
      <c r="Z119" s="399">
        <f t="shared" si="125"/>
        <v>0</v>
      </c>
      <c r="AA119" s="399">
        <f t="shared" si="125"/>
        <v>0</v>
      </c>
      <c r="AB119" s="400">
        <f t="shared" si="125"/>
        <v>0</v>
      </c>
      <c r="AC119" s="400">
        <f t="shared" si="125"/>
        <v>0</v>
      </c>
      <c r="AD119" s="400">
        <f t="shared" si="125"/>
        <v>0</v>
      </c>
      <c r="AE119" s="400">
        <f t="shared" si="125"/>
        <v>0</v>
      </c>
      <c r="AF119" s="401">
        <f t="shared" si="125"/>
        <v>0</v>
      </c>
      <c r="AG119" s="401">
        <f t="shared" si="125"/>
        <v>0</v>
      </c>
      <c r="AH119" s="401">
        <f t="shared" si="125"/>
        <v>0</v>
      </c>
      <c r="AI119" s="401">
        <f t="shared" si="125"/>
        <v>0</v>
      </c>
      <c r="AJ119" s="402">
        <f t="shared" si="125"/>
        <v>0</v>
      </c>
      <c r="AK119" s="402">
        <f t="shared" si="125"/>
        <v>0</v>
      </c>
      <c r="AL119" s="402">
        <f t="shared" si="125"/>
        <v>0</v>
      </c>
      <c r="AM119" s="402">
        <f t="shared" si="125"/>
        <v>0</v>
      </c>
      <c r="AO119" s="539"/>
      <c r="AP119" s="172"/>
      <c r="AQ119" s="153"/>
      <c r="AR119" s="153"/>
      <c r="AS119" s="153"/>
      <c r="AT119" s="193"/>
    </row>
    <row r="120" spans="1:46" ht="20.100000000000001" customHeight="1" thickBot="1">
      <c r="A120" s="678" t="s">
        <v>74</v>
      </c>
      <c r="B120" s="431" t="str">
        <f t="shared" ref="B120" si="126">C120&amp;"A"</f>
        <v>116A</v>
      </c>
      <c r="C120" s="250">
        <v>116</v>
      </c>
      <c r="D120" s="174"/>
      <c r="E120" s="174"/>
      <c r="F120" s="174"/>
      <c r="G120" s="174"/>
      <c r="H120" s="175"/>
      <c r="I120" s="175"/>
      <c r="J120" s="175"/>
      <c r="K120" s="175"/>
      <c r="L120" s="176"/>
      <c r="M120" s="176"/>
      <c r="N120" s="176"/>
      <c r="O120" s="176"/>
      <c r="P120" s="177"/>
      <c r="Q120" s="177"/>
      <c r="R120" s="177"/>
      <c r="S120" s="177"/>
      <c r="T120" s="178"/>
      <c r="U120" s="178"/>
      <c r="V120" s="178"/>
      <c r="W120" s="178"/>
      <c r="X120" s="179"/>
      <c r="Y120" s="179"/>
      <c r="Z120" s="179"/>
      <c r="AA120" s="179"/>
      <c r="AB120" s="180"/>
      <c r="AC120" s="180"/>
      <c r="AD120" s="180"/>
      <c r="AE120" s="180"/>
      <c r="AF120" s="181"/>
      <c r="AG120" s="181"/>
      <c r="AH120" s="181"/>
      <c r="AI120" s="181"/>
      <c r="AJ120" s="182"/>
      <c r="AK120" s="182"/>
      <c r="AL120" s="182"/>
      <c r="AM120" s="183"/>
      <c r="AO120" s="540" t="s">
        <v>74</v>
      </c>
      <c r="AP120" s="184" t="s">
        <v>189</v>
      </c>
      <c r="AQ120" s="335" t="str">
        <f>IFERROR(INDEX(Tableau_affectation_S2,AQ117,AQ118),"")</f>
        <v/>
      </c>
      <c r="AR120" s="335" t="str">
        <f>IFERROR(INDEX(Tableau_affectation_S2,AR117,AR118),"")</f>
        <v/>
      </c>
      <c r="AS120" s="335" t="str">
        <f>IFERROR(INDEX(Tableau_affectation_S2,AS117,AS118),"")</f>
        <v/>
      </c>
      <c r="AT120" s="335" t="str">
        <f>IFERROR(INDEX(Tableau_affectation_S2,AT117,AT118),"")</f>
        <v/>
      </c>
    </row>
    <row r="121" spans="1:46" ht="20.100000000000001" hidden="1" customHeight="1">
      <c r="A121" s="679"/>
      <c r="B121" s="251"/>
      <c r="C121" s="251">
        <v>117</v>
      </c>
      <c r="D121" s="384" t="str">
        <f>$B$124&amp;D122</f>
        <v>120A0</v>
      </c>
      <c r="E121" s="384" t="str">
        <f>$B$124&amp;E122</f>
        <v>120A0</v>
      </c>
      <c r="F121" s="384" t="str">
        <f t="shared" ref="F121:AM121" si="127">$B$124&amp;F122</f>
        <v>120A0</v>
      </c>
      <c r="G121" s="384" t="str">
        <f t="shared" si="127"/>
        <v>120A0</v>
      </c>
      <c r="H121" s="385" t="str">
        <f t="shared" si="127"/>
        <v>120A0</v>
      </c>
      <c r="I121" s="385" t="str">
        <f t="shared" si="127"/>
        <v>120A0</v>
      </c>
      <c r="J121" s="385" t="str">
        <f t="shared" si="127"/>
        <v>120A0</v>
      </c>
      <c r="K121" s="385" t="str">
        <f t="shared" si="127"/>
        <v>120A0</v>
      </c>
      <c r="L121" s="386" t="str">
        <f t="shared" si="127"/>
        <v>120A0</v>
      </c>
      <c r="M121" s="386" t="str">
        <f t="shared" si="127"/>
        <v>120A0</v>
      </c>
      <c r="N121" s="386" t="str">
        <f t="shared" si="127"/>
        <v>120A0</v>
      </c>
      <c r="O121" s="386" t="str">
        <f t="shared" si="127"/>
        <v>120A0</v>
      </c>
      <c r="P121" s="387" t="str">
        <f t="shared" si="127"/>
        <v>120A0</v>
      </c>
      <c r="Q121" s="387" t="str">
        <f t="shared" si="127"/>
        <v>120A0</v>
      </c>
      <c r="R121" s="387" t="str">
        <f t="shared" si="127"/>
        <v>120A0</v>
      </c>
      <c r="S121" s="387" t="str">
        <f t="shared" si="127"/>
        <v>120A0</v>
      </c>
      <c r="T121" s="388" t="str">
        <f t="shared" si="127"/>
        <v>120A0</v>
      </c>
      <c r="U121" s="388" t="str">
        <f t="shared" si="127"/>
        <v>120A0</v>
      </c>
      <c r="V121" s="388" t="str">
        <f t="shared" si="127"/>
        <v>120A0</v>
      </c>
      <c r="W121" s="388" t="str">
        <f t="shared" si="127"/>
        <v>120A0</v>
      </c>
      <c r="X121" s="389" t="str">
        <f t="shared" si="127"/>
        <v>120A0</v>
      </c>
      <c r="Y121" s="389" t="str">
        <f t="shared" si="127"/>
        <v>120A0</v>
      </c>
      <c r="Z121" s="389" t="str">
        <f t="shared" si="127"/>
        <v>120A0</v>
      </c>
      <c r="AA121" s="389" t="str">
        <f t="shared" si="127"/>
        <v>120A0</v>
      </c>
      <c r="AB121" s="390" t="str">
        <f t="shared" si="127"/>
        <v>120A0</v>
      </c>
      <c r="AC121" s="390" t="str">
        <f t="shared" si="127"/>
        <v>120A0</v>
      </c>
      <c r="AD121" s="390" t="str">
        <f t="shared" si="127"/>
        <v>120A0</v>
      </c>
      <c r="AE121" s="390" t="str">
        <f t="shared" si="127"/>
        <v>120A0</v>
      </c>
      <c r="AF121" s="391" t="str">
        <f t="shared" si="127"/>
        <v>120A0</v>
      </c>
      <c r="AG121" s="391" t="str">
        <f t="shared" si="127"/>
        <v>120A0</v>
      </c>
      <c r="AH121" s="391" t="str">
        <f t="shared" si="127"/>
        <v>120A0</v>
      </c>
      <c r="AI121" s="391" t="str">
        <f t="shared" si="127"/>
        <v>120A0</v>
      </c>
      <c r="AJ121" s="392" t="str">
        <f t="shared" si="127"/>
        <v>120A0</v>
      </c>
      <c r="AK121" s="392" t="str">
        <f t="shared" si="127"/>
        <v>120A0</v>
      </c>
      <c r="AL121" s="392" t="str">
        <f t="shared" si="127"/>
        <v>120A0</v>
      </c>
      <c r="AM121" s="392" t="str">
        <f t="shared" si="127"/>
        <v>120A0</v>
      </c>
      <c r="AO121" s="541"/>
      <c r="AP121" s="161"/>
      <c r="AQ121" s="345">
        <f t="shared" ref="AQ121:AT121" si="128">AQ117+4</f>
        <v>120</v>
      </c>
      <c r="AR121" s="345">
        <f t="shared" si="128"/>
        <v>120</v>
      </c>
      <c r="AS121" s="345">
        <f t="shared" si="128"/>
        <v>120</v>
      </c>
      <c r="AT121" s="345">
        <f t="shared" si="128"/>
        <v>120</v>
      </c>
    </row>
    <row r="122" spans="1:46" ht="20.100000000000001" hidden="1" customHeight="1">
      <c r="A122" s="680"/>
      <c r="B122" s="252"/>
      <c r="C122" s="252">
        <v>118</v>
      </c>
      <c r="D122" s="394">
        <f>D123</f>
        <v>0</v>
      </c>
      <c r="E122" s="394">
        <f>IF(E123=1,SUM($D$123:E123),0)</f>
        <v>0</v>
      </c>
      <c r="F122" s="394">
        <f>IF(F123=1,SUM($D$123:F123),0)</f>
        <v>0</v>
      </c>
      <c r="G122" s="394">
        <f>IF(G123=1,SUM($D$123:G123),0)</f>
        <v>0</v>
      </c>
      <c r="H122" s="395">
        <f>IF(H123=1,SUM($D$123:H123),0)</f>
        <v>0</v>
      </c>
      <c r="I122" s="395">
        <f>IF(I123=1,SUM($D$123:I123),0)</f>
        <v>0</v>
      </c>
      <c r="J122" s="395">
        <f>IF(J123=1,SUM($D$123:J123),0)</f>
        <v>0</v>
      </c>
      <c r="K122" s="395">
        <f>IF(K123=1,SUM($D$123:K123),0)</f>
        <v>0</v>
      </c>
      <c r="L122" s="396">
        <f>IF(L123=1,SUM($D$123:L123),0)</f>
        <v>0</v>
      </c>
      <c r="M122" s="396">
        <f>IF(M123=1,SUM($D$123:M123),0)</f>
        <v>0</v>
      </c>
      <c r="N122" s="396">
        <f>IF(N123=1,SUM($D$123:N123),0)</f>
        <v>0</v>
      </c>
      <c r="O122" s="396">
        <f>IF(O123=1,SUM($D$123:O123),0)</f>
        <v>0</v>
      </c>
      <c r="P122" s="397">
        <f>IF(P123=1,SUM($D$123:P123),0)</f>
        <v>0</v>
      </c>
      <c r="Q122" s="397">
        <f>IF(Q123=1,SUM($D$123:Q123),0)</f>
        <v>0</v>
      </c>
      <c r="R122" s="397">
        <f>IF(R123=1,SUM($D$123:R123),0)</f>
        <v>0</v>
      </c>
      <c r="S122" s="397">
        <f>IF(S123=1,SUM($D$123:S123),0)</f>
        <v>0</v>
      </c>
      <c r="T122" s="398">
        <f>IF(T123=1,SUM($D$123:T123),0)</f>
        <v>0</v>
      </c>
      <c r="U122" s="398">
        <f>IF(U123=1,SUM($D$123:U123),0)</f>
        <v>0</v>
      </c>
      <c r="V122" s="398">
        <f>IF(V123=1,SUM($D$123:V123),0)</f>
        <v>0</v>
      </c>
      <c r="W122" s="398">
        <f>IF(W123=1,SUM($D$123:W123),0)</f>
        <v>0</v>
      </c>
      <c r="X122" s="399">
        <f>IF(X123=1,SUM($D$123:X123),0)</f>
        <v>0</v>
      </c>
      <c r="Y122" s="399">
        <f>IF(Y123=1,SUM($D$123:Y123),0)</f>
        <v>0</v>
      </c>
      <c r="Z122" s="399">
        <f>IF(Z123=1,SUM($D$123:Z123),0)</f>
        <v>0</v>
      </c>
      <c r="AA122" s="399">
        <f>IF(AA123=1,SUM($D$123:AA123),0)</f>
        <v>0</v>
      </c>
      <c r="AB122" s="400">
        <f>IF(AB123=1,SUM($D$123:AB123),0)</f>
        <v>0</v>
      </c>
      <c r="AC122" s="400">
        <f>IF(AC123=1,SUM($D$123:AC123),0)</f>
        <v>0</v>
      </c>
      <c r="AD122" s="400">
        <f>IF(AD123=1,SUM($D$123:AD123),0)</f>
        <v>0</v>
      </c>
      <c r="AE122" s="400">
        <f>IF(AE123=1,SUM($D$123:AE123),0)</f>
        <v>0</v>
      </c>
      <c r="AF122" s="401">
        <f>IF(AF123=1,SUM($D$123:AF123),0)</f>
        <v>0</v>
      </c>
      <c r="AG122" s="401">
        <f>IF(AG123=1,SUM($D$123:AG123),0)</f>
        <v>0</v>
      </c>
      <c r="AH122" s="401">
        <f>IF(AH123=1,SUM($D$123:AH123),0)</f>
        <v>0</v>
      </c>
      <c r="AI122" s="401">
        <f>IF(AI123=1,SUM($D$123:AI123),0)</f>
        <v>0</v>
      </c>
      <c r="AJ122" s="402">
        <f>IF(AJ123=1,SUM($D$123:AJ123),0)</f>
        <v>0</v>
      </c>
      <c r="AK122" s="402">
        <f>IF(AK123=1,SUM($D$123:AK123),0)</f>
        <v>0</v>
      </c>
      <c r="AL122" s="402">
        <f>IF(AL123=1,SUM($D$123:AL123),0)</f>
        <v>0</v>
      </c>
      <c r="AM122" s="402">
        <f>IF(AM123=1,SUM($D$123:AM123),0)</f>
        <v>0</v>
      </c>
      <c r="AO122" s="542"/>
      <c r="AP122" s="172"/>
      <c r="AQ122" s="333" t="str">
        <f t="array" ref="AQ122">IF(MIN(IF(Affectation_S2!$B$5:$AN$216=B124&amp;"1",COLUMN(Affectation_S2!$B$5:$AN$216)))&lt;&gt;0,MIN(IF(Affectation_S2!$B$5:$AN$216=B124&amp;"1",COLUMN(Affectation_S2!$B$5:$AN$216))),"")</f>
        <v/>
      </c>
      <c r="AR122" s="333" t="str">
        <f t="array" ref="AR122">IF(MIN(IF(Affectation_S2!$B$5:$AN$216=B124&amp;"2",COLUMN(Affectation_S2!$B$5:$AN$216)))&lt;&gt;0,MIN(IF(Affectation_S2!$B$5:$AN$216=B124&amp;"2",COLUMN(Affectation_S2!$B$5:$AN$216))),"")</f>
        <v/>
      </c>
      <c r="AS122" s="333" t="str">
        <f t="array" ref="AS122">IF(MIN(IF(Affectation_S2!$B$5:$AN$216=B124&amp;"3",COLUMN(Affectation_S2!$B$5:$AN$216)))&lt;&gt;0,MIN(IF(Affectation_S2!$B$5:$AN$216=B124&amp;"3",COLUMN(Affectation_S2!$B$5:$AN$216))),"")</f>
        <v/>
      </c>
      <c r="AT122" s="333" t="str">
        <f t="array" ref="AT122">IF(MIN(IF(Affectation_S2!$B$5:$AN$216=B124&amp;"4",COLUMN(Affectation_S2!$B$5:$AN$216)))&lt;&gt;0,MIN(IF(Affectation_S2!$B$5:$AN$216=B124&amp;"4",COLUMN(Affectation_S2!$B$5:$AN$216))),"")</f>
        <v/>
      </c>
    </row>
    <row r="123" spans="1:46" ht="20.100000000000001" hidden="1" customHeight="1">
      <c r="A123" s="680"/>
      <c r="B123" s="252"/>
      <c r="C123" s="252">
        <v>119</v>
      </c>
      <c r="D123" s="394">
        <f>IF(D124&lt;&gt;"",1,0)</f>
        <v>0</v>
      </c>
      <c r="E123" s="394">
        <f>IF(E124&lt;&gt;"",1,0)</f>
        <v>0</v>
      </c>
      <c r="F123" s="394">
        <f t="shared" ref="F123:AM123" si="129">IF(F124&lt;&gt;"",1,0)</f>
        <v>0</v>
      </c>
      <c r="G123" s="394">
        <f t="shared" si="129"/>
        <v>0</v>
      </c>
      <c r="H123" s="395">
        <f t="shared" si="129"/>
        <v>0</v>
      </c>
      <c r="I123" s="395">
        <f t="shared" si="129"/>
        <v>0</v>
      </c>
      <c r="J123" s="395">
        <f t="shared" si="129"/>
        <v>0</v>
      </c>
      <c r="K123" s="395">
        <f t="shared" si="129"/>
        <v>0</v>
      </c>
      <c r="L123" s="396">
        <f t="shared" si="129"/>
        <v>0</v>
      </c>
      <c r="M123" s="396">
        <f t="shared" si="129"/>
        <v>0</v>
      </c>
      <c r="N123" s="396">
        <f t="shared" si="129"/>
        <v>0</v>
      </c>
      <c r="O123" s="396">
        <f t="shared" si="129"/>
        <v>0</v>
      </c>
      <c r="P123" s="397">
        <f t="shared" si="129"/>
        <v>0</v>
      </c>
      <c r="Q123" s="397">
        <f t="shared" si="129"/>
        <v>0</v>
      </c>
      <c r="R123" s="397">
        <f t="shared" si="129"/>
        <v>0</v>
      </c>
      <c r="S123" s="397">
        <f t="shared" si="129"/>
        <v>0</v>
      </c>
      <c r="T123" s="398">
        <f t="shared" si="129"/>
        <v>0</v>
      </c>
      <c r="U123" s="398">
        <f t="shared" si="129"/>
        <v>0</v>
      </c>
      <c r="V123" s="398">
        <f t="shared" si="129"/>
        <v>0</v>
      </c>
      <c r="W123" s="398">
        <f t="shared" si="129"/>
        <v>0</v>
      </c>
      <c r="X123" s="399">
        <f t="shared" si="129"/>
        <v>0</v>
      </c>
      <c r="Y123" s="399">
        <f t="shared" si="129"/>
        <v>0</v>
      </c>
      <c r="Z123" s="399">
        <f t="shared" si="129"/>
        <v>0</v>
      </c>
      <c r="AA123" s="399">
        <f t="shared" si="129"/>
        <v>0</v>
      </c>
      <c r="AB123" s="400">
        <f t="shared" si="129"/>
        <v>0</v>
      </c>
      <c r="AC123" s="400">
        <f t="shared" si="129"/>
        <v>0</v>
      </c>
      <c r="AD123" s="400">
        <f t="shared" si="129"/>
        <v>0</v>
      </c>
      <c r="AE123" s="400">
        <f t="shared" si="129"/>
        <v>0</v>
      </c>
      <c r="AF123" s="401">
        <f t="shared" si="129"/>
        <v>0</v>
      </c>
      <c r="AG123" s="401">
        <f t="shared" si="129"/>
        <v>0</v>
      </c>
      <c r="AH123" s="401">
        <f t="shared" si="129"/>
        <v>0</v>
      </c>
      <c r="AI123" s="401">
        <f t="shared" si="129"/>
        <v>0</v>
      </c>
      <c r="AJ123" s="402">
        <f t="shared" si="129"/>
        <v>0</v>
      </c>
      <c r="AK123" s="402">
        <f t="shared" si="129"/>
        <v>0</v>
      </c>
      <c r="AL123" s="402">
        <f t="shared" si="129"/>
        <v>0</v>
      </c>
      <c r="AM123" s="402">
        <f t="shared" si="129"/>
        <v>0</v>
      </c>
      <c r="AO123" s="542"/>
      <c r="AP123" s="172"/>
      <c r="AQ123" s="153"/>
      <c r="AR123" s="153"/>
      <c r="AS123" s="153"/>
      <c r="AT123" s="193"/>
    </row>
    <row r="124" spans="1:46" ht="20.100000000000001" customHeight="1" thickBot="1">
      <c r="A124" s="681" t="s">
        <v>61</v>
      </c>
      <c r="B124" s="432" t="str">
        <f t="shared" ref="B124" si="130">C124&amp;"A"</f>
        <v>120A</v>
      </c>
      <c r="C124" s="253">
        <v>120</v>
      </c>
      <c r="D124" s="174"/>
      <c r="E124" s="174"/>
      <c r="F124" s="174"/>
      <c r="G124" s="174"/>
      <c r="H124" s="175"/>
      <c r="I124" s="175"/>
      <c r="J124" s="175"/>
      <c r="K124" s="175"/>
      <c r="L124" s="176"/>
      <c r="M124" s="176"/>
      <c r="N124" s="176"/>
      <c r="O124" s="176"/>
      <c r="P124" s="177"/>
      <c r="Q124" s="177"/>
      <c r="R124" s="177"/>
      <c r="S124" s="177"/>
      <c r="T124" s="178"/>
      <c r="U124" s="178"/>
      <c r="V124" s="178"/>
      <c r="W124" s="178"/>
      <c r="X124" s="179"/>
      <c r="Y124" s="179"/>
      <c r="Z124" s="179"/>
      <c r="AA124" s="179"/>
      <c r="AB124" s="180"/>
      <c r="AC124" s="180"/>
      <c r="AD124" s="180"/>
      <c r="AE124" s="180"/>
      <c r="AF124" s="181"/>
      <c r="AG124" s="181"/>
      <c r="AH124" s="181"/>
      <c r="AI124" s="181"/>
      <c r="AJ124" s="182"/>
      <c r="AK124" s="182"/>
      <c r="AL124" s="182"/>
      <c r="AM124" s="183"/>
      <c r="AO124" s="543" t="s">
        <v>61</v>
      </c>
      <c r="AP124" s="184" t="s">
        <v>189</v>
      </c>
      <c r="AQ124" s="335" t="str">
        <f>IFERROR(INDEX(Tableau_affectation_S2,AQ121,AQ122),"")</f>
        <v/>
      </c>
      <c r="AR124" s="335" t="str">
        <f>IFERROR(INDEX(Tableau_affectation_S2,AR121,AR122),"")</f>
        <v/>
      </c>
      <c r="AS124" s="335" t="str">
        <f>IFERROR(INDEX(Tableau_affectation_S2,AS121,AS122),"")</f>
        <v/>
      </c>
      <c r="AT124" s="335" t="str">
        <f>IFERROR(INDEX(Tableau_affectation_S2,AT121,AT122),"")</f>
        <v/>
      </c>
    </row>
    <row r="125" spans="1:46" ht="20.100000000000001" hidden="1" customHeight="1">
      <c r="A125" s="682"/>
      <c r="B125" s="254"/>
      <c r="C125" s="254">
        <v>121</v>
      </c>
      <c r="D125" s="384" t="str">
        <f>$B$128&amp;D126</f>
        <v>124A0</v>
      </c>
      <c r="E125" s="384" t="str">
        <f>$B$128&amp;E126</f>
        <v>124A0</v>
      </c>
      <c r="F125" s="384" t="str">
        <f t="shared" ref="F125:AM125" si="131">$B$128&amp;F126</f>
        <v>124A0</v>
      </c>
      <c r="G125" s="384" t="str">
        <f t="shared" si="131"/>
        <v>124A0</v>
      </c>
      <c r="H125" s="385" t="str">
        <f t="shared" si="131"/>
        <v>124A0</v>
      </c>
      <c r="I125" s="385" t="str">
        <f t="shared" si="131"/>
        <v>124A0</v>
      </c>
      <c r="J125" s="385" t="str">
        <f t="shared" si="131"/>
        <v>124A0</v>
      </c>
      <c r="K125" s="385" t="str">
        <f t="shared" si="131"/>
        <v>124A0</v>
      </c>
      <c r="L125" s="386" t="str">
        <f t="shared" si="131"/>
        <v>124A0</v>
      </c>
      <c r="M125" s="386" t="str">
        <f t="shared" si="131"/>
        <v>124A0</v>
      </c>
      <c r="N125" s="386" t="str">
        <f t="shared" si="131"/>
        <v>124A0</v>
      </c>
      <c r="O125" s="386" t="str">
        <f t="shared" si="131"/>
        <v>124A0</v>
      </c>
      <c r="P125" s="387" t="str">
        <f t="shared" si="131"/>
        <v>124A0</v>
      </c>
      <c r="Q125" s="387" t="str">
        <f t="shared" si="131"/>
        <v>124A0</v>
      </c>
      <c r="R125" s="387" t="str">
        <f t="shared" si="131"/>
        <v>124A0</v>
      </c>
      <c r="S125" s="387" t="str">
        <f t="shared" si="131"/>
        <v>124A0</v>
      </c>
      <c r="T125" s="388" t="str">
        <f t="shared" si="131"/>
        <v>124A1</v>
      </c>
      <c r="U125" s="388" t="str">
        <f t="shared" si="131"/>
        <v>124A0</v>
      </c>
      <c r="V125" s="388" t="str">
        <f t="shared" si="131"/>
        <v>124A0</v>
      </c>
      <c r="W125" s="388" t="str">
        <f t="shared" si="131"/>
        <v>124A0</v>
      </c>
      <c r="X125" s="389" t="str">
        <f t="shared" si="131"/>
        <v>124A0</v>
      </c>
      <c r="Y125" s="389" t="str">
        <f t="shared" si="131"/>
        <v>124A0</v>
      </c>
      <c r="Z125" s="389" t="str">
        <f t="shared" si="131"/>
        <v>124A0</v>
      </c>
      <c r="AA125" s="389" t="str">
        <f t="shared" si="131"/>
        <v>124A0</v>
      </c>
      <c r="AB125" s="390" t="str">
        <f t="shared" si="131"/>
        <v>124A0</v>
      </c>
      <c r="AC125" s="390" t="str">
        <f t="shared" si="131"/>
        <v>124A0</v>
      </c>
      <c r="AD125" s="390" t="str">
        <f t="shared" si="131"/>
        <v>124A0</v>
      </c>
      <c r="AE125" s="390" t="str">
        <f t="shared" si="131"/>
        <v>124A0</v>
      </c>
      <c r="AF125" s="391" t="str">
        <f t="shared" si="131"/>
        <v>124A0</v>
      </c>
      <c r="AG125" s="391" t="str">
        <f t="shared" si="131"/>
        <v>124A0</v>
      </c>
      <c r="AH125" s="391" t="str">
        <f t="shared" si="131"/>
        <v>124A0</v>
      </c>
      <c r="AI125" s="391" t="str">
        <f t="shared" si="131"/>
        <v>124A0</v>
      </c>
      <c r="AJ125" s="392" t="str">
        <f t="shared" si="131"/>
        <v>124A0</v>
      </c>
      <c r="AK125" s="392" t="str">
        <f t="shared" si="131"/>
        <v>124A0</v>
      </c>
      <c r="AL125" s="392" t="str">
        <f t="shared" si="131"/>
        <v>124A0</v>
      </c>
      <c r="AM125" s="392" t="str">
        <f t="shared" si="131"/>
        <v>124A0</v>
      </c>
      <c r="AO125" s="544"/>
      <c r="AP125" s="161"/>
      <c r="AQ125" s="345">
        <f t="shared" ref="AQ125:AT125" si="132">AQ121+4</f>
        <v>124</v>
      </c>
      <c r="AR125" s="345">
        <f t="shared" si="132"/>
        <v>124</v>
      </c>
      <c r="AS125" s="345">
        <f t="shared" si="132"/>
        <v>124</v>
      </c>
      <c r="AT125" s="345">
        <f t="shared" si="132"/>
        <v>124</v>
      </c>
    </row>
    <row r="126" spans="1:46" ht="20.100000000000001" hidden="1" customHeight="1">
      <c r="A126" s="683"/>
      <c r="B126" s="255"/>
      <c r="C126" s="255">
        <v>122</v>
      </c>
      <c r="D126" s="394">
        <f>D127</f>
        <v>0</v>
      </c>
      <c r="E126" s="394">
        <f>IF(E127=1,SUM($D$127:E127),0)</f>
        <v>0</v>
      </c>
      <c r="F126" s="394">
        <f>IF(F127=1,SUM($D$127:F127),0)</f>
        <v>0</v>
      </c>
      <c r="G126" s="394">
        <f>IF(G127=1,SUM($D$127:G127),0)</f>
        <v>0</v>
      </c>
      <c r="H126" s="395">
        <f>IF(H127=1,SUM($D$127:H127),0)</f>
        <v>0</v>
      </c>
      <c r="I126" s="395">
        <f>IF(I127=1,SUM($D$127:I127),0)</f>
        <v>0</v>
      </c>
      <c r="J126" s="395">
        <f>IF(J127=1,SUM($D$127:J127),0)</f>
        <v>0</v>
      </c>
      <c r="K126" s="395">
        <f>IF(K127=1,SUM($D$127:K127),0)</f>
        <v>0</v>
      </c>
      <c r="L126" s="396">
        <f>IF(L127=1,SUM($D$127:L127),0)</f>
        <v>0</v>
      </c>
      <c r="M126" s="396">
        <f>IF(M127=1,SUM($D$127:M127),0)</f>
        <v>0</v>
      </c>
      <c r="N126" s="396">
        <f>IF(N127=1,SUM($D$127:N127),0)</f>
        <v>0</v>
      </c>
      <c r="O126" s="396">
        <f>IF(O127=1,SUM($D$127:O127),0)</f>
        <v>0</v>
      </c>
      <c r="P126" s="397">
        <f>IF(P127=1,SUM($D$127:P127),0)</f>
        <v>0</v>
      </c>
      <c r="Q126" s="397">
        <f>IF(Q127=1,SUM($D$127:Q127),0)</f>
        <v>0</v>
      </c>
      <c r="R126" s="397">
        <f>IF(R127=1,SUM($D$127:R127),0)</f>
        <v>0</v>
      </c>
      <c r="S126" s="397">
        <f>IF(S127=1,SUM($D$127:S127),0)</f>
        <v>0</v>
      </c>
      <c r="T126" s="398">
        <f>IF(T127=1,SUM($D$127:T127),0)</f>
        <v>1</v>
      </c>
      <c r="U126" s="398">
        <f>IF(U127=1,SUM($D$127:U127),0)</f>
        <v>0</v>
      </c>
      <c r="V126" s="398">
        <f>IF(V127=1,SUM($D$127:V127),0)</f>
        <v>0</v>
      </c>
      <c r="W126" s="398">
        <f>IF(W127=1,SUM($D$127:W127),0)</f>
        <v>0</v>
      </c>
      <c r="X126" s="399">
        <f>IF(X127=1,SUM($D$127:X127),0)</f>
        <v>0</v>
      </c>
      <c r="Y126" s="399">
        <f>IF(Y127=1,SUM($D$127:Y127),0)</f>
        <v>0</v>
      </c>
      <c r="Z126" s="399">
        <f>IF(Z127=1,SUM($D$127:Z127),0)</f>
        <v>0</v>
      </c>
      <c r="AA126" s="399">
        <f>IF(AA127=1,SUM($D$127:AA127),0)</f>
        <v>0</v>
      </c>
      <c r="AB126" s="400">
        <f>IF(AB127=1,SUM($D$127:AB127),0)</f>
        <v>0</v>
      </c>
      <c r="AC126" s="400">
        <f>IF(AC127=1,SUM($D$127:AC127),0)</f>
        <v>0</v>
      </c>
      <c r="AD126" s="400">
        <f>IF(AD127=1,SUM($D$127:AD127),0)</f>
        <v>0</v>
      </c>
      <c r="AE126" s="400">
        <f>IF(AE127=1,SUM($D$127:AE127),0)</f>
        <v>0</v>
      </c>
      <c r="AF126" s="401">
        <f>IF(AF127=1,SUM($D$127:AF127),0)</f>
        <v>0</v>
      </c>
      <c r="AG126" s="401">
        <f>IF(AG127=1,SUM($D$127:AG127),0)</f>
        <v>0</v>
      </c>
      <c r="AH126" s="401">
        <f>IF(AH127=1,SUM($D$127:AH127),0)</f>
        <v>0</v>
      </c>
      <c r="AI126" s="401">
        <f>IF(AI127=1,SUM($D$127:AI127),0)</f>
        <v>0</v>
      </c>
      <c r="AJ126" s="402">
        <f>IF(AJ127=1,SUM($D$127:AJ127),0)</f>
        <v>0</v>
      </c>
      <c r="AK126" s="402">
        <f>IF(AK127=1,SUM($D$127:AK127),0)</f>
        <v>0</v>
      </c>
      <c r="AL126" s="402">
        <f>IF(AL127=1,SUM($D$127:AL127),0)</f>
        <v>0</v>
      </c>
      <c r="AM126" s="402">
        <f>IF(AM127=1,SUM($D$127:AM127),0)</f>
        <v>0</v>
      </c>
      <c r="AO126" s="545"/>
      <c r="AP126" s="172"/>
      <c r="AQ126" s="333">
        <f t="array" ref="AQ126">IF(MIN(IF(Affectation_S2!$B$5:$AN$216=B128&amp;"1",COLUMN(Affectation_S2!$B$5:$AN$216)))&lt;&gt;0,MIN(IF(Affectation_S2!$B$5:$AN$216=B128&amp;"1",COLUMN(Affectation_S2!$B$5:$AN$216))),"")</f>
        <v>20</v>
      </c>
      <c r="AR126" s="333" t="str">
        <f t="array" ref="AR126">IF(MIN(IF(Affectation_S2!$B$5:$AN$216=B128&amp;"2",COLUMN(Affectation_S2!$B$5:$AN$216)))&lt;&gt;0,MIN(IF(Affectation_S2!$B$5:$AN$216=B128&amp;"2",COLUMN(Affectation_S2!$B$5:$AN$216))),"")</f>
        <v/>
      </c>
      <c r="AS126" s="333" t="str">
        <f t="array" ref="AS126">IF(MIN(IF(Affectation_S2!$B$5:$AN$216=B128&amp;"3",COLUMN(Affectation_S2!$B$5:$AN$216)))&lt;&gt;0,MIN(IF(Affectation_S2!$B$5:$AN$216=B128&amp;"3",COLUMN(Affectation_S2!$B$5:$AN$216))),"")</f>
        <v/>
      </c>
      <c r="AT126" s="333" t="str">
        <f t="array" ref="AT126">IF(MIN(IF(Affectation_S2!$B$5:$AN$216=B128&amp;"4",COLUMN(Affectation_S2!$B$5:$AN$216)))&lt;&gt;0,MIN(IF(Affectation_S2!$B$5:$AN$216=B128&amp;"4",COLUMN(Affectation_S2!$B$5:$AN$216))),"")</f>
        <v/>
      </c>
    </row>
    <row r="127" spans="1:46" ht="20.100000000000001" hidden="1" customHeight="1">
      <c r="A127" s="683"/>
      <c r="B127" s="255"/>
      <c r="C127" s="255">
        <v>123</v>
      </c>
      <c r="D127" s="394">
        <f>IF(D128&lt;&gt;"",1,0)</f>
        <v>0</v>
      </c>
      <c r="E127" s="394">
        <f>IF(E128&lt;&gt;"",1,0)</f>
        <v>0</v>
      </c>
      <c r="F127" s="394">
        <f t="shared" ref="F127:AM127" si="133">IF(F128&lt;&gt;"",1,0)</f>
        <v>0</v>
      </c>
      <c r="G127" s="394">
        <f t="shared" si="133"/>
        <v>0</v>
      </c>
      <c r="H127" s="395">
        <f t="shared" si="133"/>
        <v>0</v>
      </c>
      <c r="I127" s="395">
        <f t="shared" si="133"/>
        <v>0</v>
      </c>
      <c r="J127" s="395">
        <f t="shared" si="133"/>
        <v>0</v>
      </c>
      <c r="K127" s="395">
        <f t="shared" si="133"/>
        <v>0</v>
      </c>
      <c r="L127" s="396">
        <f t="shared" si="133"/>
        <v>0</v>
      </c>
      <c r="M127" s="396">
        <f t="shared" si="133"/>
        <v>0</v>
      </c>
      <c r="N127" s="396">
        <f t="shared" si="133"/>
        <v>0</v>
      </c>
      <c r="O127" s="396">
        <f t="shared" si="133"/>
        <v>0</v>
      </c>
      <c r="P127" s="397">
        <f t="shared" si="133"/>
        <v>0</v>
      </c>
      <c r="Q127" s="397">
        <f t="shared" si="133"/>
        <v>0</v>
      </c>
      <c r="R127" s="397">
        <f t="shared" si="133"/>
        <v>0</v>
      </c>
      <c r="S127" s="397">
        <f t="shared" si="133"/>
        <v>0</v>
      </c>
      <c r="T127" s="398">
        <f t="shared" si="133"/>
        <v>1</v>
      </c>
      <c r="U127" s="398">
        <f t="shared" si="133"/>
        <v>0</v>
      </c>
      <c r="V127" s="398">
        <f t="shared" si="133"/>
        <v>0</v>
      </c>
      <c r="W127" s="398">
        <f t="shared" si="133"/>
        <v>0</v>
      </c>
      <c r="X127" s="399">
        <f t="shared" si="133"/>
        <v>0</v>
      </c>
      <c r="Y127" s="399">
        <f t="shared" si="133"/>
        <v>0</v>
      </c>
      <c r="Z127" s="399">
        <f t="shared" si="133"/>
        <v>0</v>
      </c>
      <c r="AA127" s="399">
        <f t="shared" si="133"/>
        <v>0</v>
      </c>
      <c r="AB127" s="400">
        <f t="shared" si="133"/>
        <v>0</v>
      </c>
      <c r="AC127" s="400">
        <f t="shared" si="133"/>
        <v>0</v>
      </c>
      <c r="AD127" s="400">
        <f t="shared" si="133"/>
        <v>0</v>
      </c>
      <c r="AE127" s="400">
        <f t="shared" si="133"/>
        <v>0</v>
      </c>
      <c r="AF127" s="401">
        <f t="shared" si="133"/>
        <v>0</v>
      </c>
      <c r="AG127" s="401">
        <f t="shared" si="133"/>
        <v>0</v>
      </c>
      <c r="AH127" s="401">
        <f t="shared" si="133"/>
        <v>0</v>
      </c>
      <c r="AI127" s="401">
        <f t="shared" si="133"/>
        <v>0</v>
      </c>
      <c r="AJ127" s="402">
        <f t="shared" si="133"/>
        <v>0</v>
      </c>
      <c r="AK127" s="402">
        <f t="shared" si="133"/>
        <v>0</v>
      </c>
      <c r="AL127" s="402">
        <f t="shared" si="133"/>
        <v>0</v>
      </c>
      <c r="AM127" s="402">
        <f t="shared" si="133"/>
        <v>0</v>
      </c>
      <c r="AO127" s="545"/>
      <c r="AP127" s="172"/>
      <c r="AQ127" s="153"/>
      <c r="AR127" s="153"/>
      <c r="AS127" s="153"/>
      <c r="AT127" s="193"/>
    </row>
    <row r="128" spans="1:46" ht="20.100000000000001" customHeight="1" thickBot="1">
      <c r="A128" s="684" t="s">
        <v>48</v>
      </c>
      <c r="B128" s="433" t="str">
        <f t="shared" ref="B128" si="134">C128&amp;"A"</f>
        <v>124A</v>
      </c>
      <c r="C128" s="256">
        <v>124</v>
      </c>
      <c r="D128" s="174"/>
      <c r="E128" s="174"/>
      <c r="F128" s="174"/>
      <c r="G128" s="174"/>
      <c r="H128" s="175"/>
      <c r="I128" s="175"/>
      <c r="J128" s="175"/>
      <c r="K128" s="175"/>
      <c r="L128" s="176"/>
      <c r="M128" s="176"/>
      <c r="N128" s="176"/>
      <c r="O128" s="176"/>
      <c r="P128" s="177"/>
      <c r="Q128" s="177"/>
      <c r="R128" s="177"/>
      <c r="S128" s="177"/>
      <c r="T128" s="178" t="s">
        <v>335</v>
      </c>
      <c r="U128" s="178"/>
      <c r="V128" s="178"/>
      <c r="W128" s="178"/>
      <c r="X128" s="179"/>
      <c r="Y128" s="179"/>
      <c r="Z128" s="179"/>
      <c r="AA128" s="179"/>
      <c r="AB128" s="180"/>
      <c r="AC128" s="180"/>
      <c r="AD128" s="180"/>
      <c r="AE128" s="180"/>
      <c r="AF128" s="181"/>
      <c r="AG128" s="181"/>
      <c r="AH128" s="181"/>
      <c r="AI128" s="181"/>
      <c r="AJ128" s="182"/>
      <c r="AK128" s="182"/>
      <c r="AL128" s="182"/>
      <c r="AM128" s="183"/>
      <c r="AO128" s="546" t="s">
        <v>48</v>
      </c>
      <c r="AP128" s="184" t="s">
        <v>189</v>
      </c>
      <c r="AQ128" s="335" t="str">
        <f>IFERROR(INDEX(Tableau_affectation_S2,AQ125,AQ126),"")</f>
        <v>P.Choix 1.1C:</v>
      </c>
      <c r="AR128" s="335" t="str">
        <f>IFERROR(INDEX(Tableau_affectation_S2,AR125,AR126),"")</f>
        <v/>
      </c>
      <c r="AS128" s="335" t="str">
        <f>IFERROR(INDEX(Tableau_affectation_S2,AS125,AS126),"")</f>
        <v/>
      </c>
      <c r="AT128" s="335" t="str">
        <f>IFERROR(INDEX(Tableau_affectation_S2,AT125,AT126),"")</f>
        <v/>
      </c>
    </row>
    <row r="129" spans="1:46" ht="20.100000000000001" hidden="1" customHeight="1">
      <c r="A129" s="685"/>
      <c r="B129" s="257"/>
      <c r="C129" s="257">
        <v>125</v>
      </c>
      <c r="D129" s="384" t="str">
        <f>$B$132&amp;D130</f>
        <v>128A0</v>
      </c>
      <c r="E129" s="384" t="str">
        <f>$B$132&amp;E130</f>
        <v>128A0</v>
      </c>
      <c r="F129" s="384" t="str">
        <f t="shared" ref="F129:AM129" si="135">$B$132&amp;F130</f>
        <v>128A0</v>
      </c>
      <c r="G129" s="384" t="str">
        <f t="shared" si="135"/>
        <v>128A0</v>
      </c>
      <c r="H129" s="385" t="str">
        <f t="shared" si="135"/>
        <v>128A0</v>
      </c>
      <c r="I129" s="385" t="str">
        <f t="shared" si="135"/>
        <v>128A0</v>
      </c>
      <c r="J129" s="385" t="str">
        <f t="shared" si="135"/>
        <v>128A0</v>
      </c>
      <c r="K129" s="385" t="str">
        <f t="shared" si="135"/>
        <v>128A0</v>
      </c>
      <c r="L129" s="386" t="str">
        <f t="shared" si="135"/>
        <v>128A0</v>
      </c>
      <c r="M129" s="386" t="str">
        <f t="shared" si="135"/>
        <v>128A0</v>
      </c>
      <c r="N129" s="386" t="str">
        <f t="shared" si="135"/>
        <v>128A0</v>
      </c>
      <c r="O129" s="386" t="str">
        <f t="shared" si="135"/>
        <v>128A0</v>
      </c>
      <c r="P129" s="387" t="str">
        <f t="shared" si="135"/>
        <v>128A0</v>
      </c>
      <c r="Q129" s="387" t="str">
        <f t="shared" si="135"/>
        <v>128A0</v>
      </c>
      <c r="R129" s="387" t="str">
        <f t="shared" si="135"/>
        <v>128A0</v>
      </c>
      <c r="S129" s="387" t="str">
        <f t="shared" si="135"/>
        <v>128A0</v>
      </c>
      <c r="T129" s="388" t="str">
        <f t="shared" si="135"/>
        <v>128A0</v>
      </c>
      <c r="U129" s="388" t="str">
        <f t="shared" si="135"/>
        <v>128A0</v>
      </c>
      <c r="V129" s="388" t="str">
        <f t="shared" si="135"/>
        <v>128A0</v>
      </c>
      <c r="W129" s="388" t="str">
        <f t="shared" si="135"/>
        <v>128A0</v>
      </c>
      <c r="X129" s="389" t="str">
        <f t="shared" si="135"/>
        <v>128A0</v>
      </c>
      <c r="Y129" s="389" t="str">
        <f t="shared" si="135"/>
        <v>128A0</v>
      </c>
      <c r="Z129" s="389" t="str">
        <f t="shared" si="135"/>
        <v>128A0</v>
      </c>
      <c r="AA129" s="389" t="str">
        <f t="shared" si="135"/>
        <v>128A0</v>
      </c>
      <c r="AB129" s="390" t="str">
        <f t="shared" si="135"/>
        <v>128A0</v>
      </c>
      <c r="AC129" s="390" t="str">
        <f t="shared" si="135"/>
        <v>128A0</v>
      </c>
      <c r="AD129" s="390" t="str">
        <f t="shared" si="135"/>
        <v>128A0</v>
      </c>
      <c r="AE129" s="390" t="str">
        <f t="shared" si="135"/>
        <v>128A0</v>
      </c>
      <c r="AF129" s="391" t="str">
        <f t="shared" si="135"/>
        <v>128A0</v>
      </c>
      <c r="AG129" s="391" t="str">
        <f t="shared" si="135"/>
        <v>128A0</v>
      </c>
      <c r="AH129" s="391" t="str">
        <f t="shared" si="135"/>
        <v>128A0</v>
      </c>
      <c r="AI129" s="391" t="str">
        <f t="shared" si="135"/>
        <v>128A0</v>
      </c>
      <c r="AJ129" s="392" t="str">
        <f t="shared" si="135"/>
        <v>128A0</v>
      </c>
      <c r="AK129" s="392" t="str">
        <f t="shared" si="135"/>
        <v>128A0</v>
      </c>
      <c r="AL129" s="392" t="str">
        <f t="shared" si="135"/>
        <v>128A0</v>
      </c>
      <c r="AM129" s="392" t="str">
        <f t="shared" si="135"/>
        <v>128A0</v>
      </c>
      <c r="AO129" s="547"/>
      <c r="AP129" s="161"/>
      <c r="AQ129" s="345">
        <f t="shared" ref="AQ129:AT129" si="136">AQ125+4</f>
        <v>128</v>
      </c>
      <c r="AR129" s="345">
        <f t="shared" si="136"/>
        <v>128</v>
      </c>
      <c r="AS129" s="345">
        <f t="shared" si="136"/>
        <v>128</v>
      </c>
      <c r="AT129" s="345">
        <f t="shared" si="136"/>
        <v>128</v>
      </c>
    </row>
    <row r="130" spans="1:46" ht="20.100000000000001" hidden="1" customHeight="1">
      <c r="A130" s="686"/>
      <c r="B130" s="258"/>
      <c r="C130" s="258">
        <v>126</v>
      </c>
      <c r="D130" s="394">
        <f>D131</f>
        <v>0</v>
      </c>
      <c r="E130" s="394">
        <f>IF(E131=1,SUM($D$131:E131),0)</f>
        <v>0</v>
      </c>
      <c r="F130" s="394">
        <f>IF(F131=1,SUM($D$131:F131),0)</f>
        <v>0</v>
      </c>
      <c r="G130" s="394">
        <f>IF(G131=1,SUM($D$131:G131),0)</f>
        <v>0</v>
      </c>
      <c r="H130" s="395">
        <f>IF(H131=1,SUM($D$131:H131),0)</f>
        <v>0</v>
      </c>
      <c r="I130" s="395">
        <f>IF(I131=1,SUM($D$131:I131),0)</f>
        <v>0</v>
      </c>
      <c r="J130" s="395">
        <f>IF(J131=1,SUM($D$131:J131),0)</f>
        <v>0</v>
      </c>
      <c r="K130" s="395">
        <f>IF(K131=1,SUM($D$131:K131),0)</f>
        <v>0</v>
      </c>
      <c r="L130" s="396">
        <f>IF(L131=1,SUM($D$131:L131),0)</f>
        <v>0</v>
      </c>
      <c r="M130" s="396">
        <f>IF(M131=1,SUM($D$131:M131),0)</f>
        <v>0</v>
      </c>
      <c r="N130" s="396">
        <f>IF(N131=1,SUM($D$131:N131),0)</f>
        <v>0</v>
      </c>
      <c r="O130" s="396">
        <f>IF(O131=1,SUM($D$131:O131),0)</f>
        <v>0</v>
      </c>
      <c r="P130" s="397">
        <f>IF(P131=1,SUM($D$131:P131),0)</f>
        <v>0</v>
      </c>
      <c r="Q130" s="397">
        <f>IF(Q131=1,SUM($D$131:Q131),0)</f>
        <v>0</v>
      </c>
      <c r="R130" s="397">
        <f>IF(R131=1,SUM($D$131:R131),0)</f>
        <v>0</v>
      </c>
      <c r="S130" s="397">
        <f>IF(S131=1,SUM($D$131:S131),0)</f>
        <v>0</v>
      </c>
      <c r="T130" s="398">
        <f>IF(T131=1,SUM($D$131:T131),0)</f>
        <v>0</v>
      </c>
      <c r="U130" s="398">
        <f>IF(U131=1,SUM($D$131:U131),0)</f>
        <v>0</v>
      </c>
      <c r="V130" s="398">
        <f>IF(V131=1,SUM($D$131:V131),0)</f>
        <v>0</v>
      </c>
      <c r="W130" s="398">
        <f>IF(W131=1,SUM($D$131:W131),0)</f>
        <v>0</v>
      </c>
      <c r="X130" s="399">
        <f>IF(X131=1,SUM($D$131:X131),0)</f>
        <v>0</v>
      </c>
      <c r="Y130" s="399">
        <f>IF(Y131=1,SUM($D$131:Y131),0)</f>
        <v>0</v>
      </c>
      <c r="Z130" s="399">
        <f>IF(Z131=1,SUM($D$131:Z131),0)</f>
        <v>0</v>
      </c>
      <c r="AA130" s="399">
        <f>IF(AA131=1,SUM($D$131:AA131),0)</f>
        <v>0</v>
      </c>
      <c r="AB130" s="400">
        <f>IF(AB131=1,SUM($D$131:AB131),0)</f>
        <v>0</v>
      </c>
      <c r="AC130" s="400">
        <f>IF(AC131=1,SUM($D$131:AC131),0)</f>
        <v>0</v>
      </c>
      <c r="AD130" s="400">
        <f>IF(AD131=1,SUM($D$131:AD131),0)</f>
        <v>0</v>
      </c>
      <c r="AE130" s="400">
        <f>IF(AE131=1,SUM($D$131:AE131),0)</f>
        <v>0</v>
      </c>
      <c r="AF130" s="401">
        <f>IF(AF131=1,SUM($D$131:AF131),0)</f>
        <v>0</v>
      </c>
      <c r="AG130" s="401">
        <f>IF(AG131=1,SUM($D$131:AG131),0)</f>
        <v>0</v>
      </c>
      <c r="AH130" s="401">
        <f>IF(AH131=1,SUM($D$131:AH131),0)</f>
        <v>0</v>
      </c>
      <c r="AI130" s="401">
        <f>IF(AI131=1,SUM($D$131:AI131),0)</f>
        <v>0</v>
      </c>
      <c r="AJ130" s="402">
        <f>IF(AJ131=1,SUM($D$131:AJ131),0)</f>
        <v>0</v>
      </c>
      <c r="AK130" s="402">
        <f>IF(AK131=1,SUM($D$131:AK131),0)</f>
        <v>0</v>
      </c>
      <c r="AL130" s="402">
        <f>IF(AL131=1,SUM($D$131:AL131),0)</f>
        <v>0</v>
      </c>
      <c r="AM130" s="402">
        <f>IF(AM131=1,SUM($D$131:AM131),0)</f>
        <v>0</v>
      </c>
      <c r="AO130" s="548"/>
      <c r="AP130" s="172"/>
      <c r="AQ130" s="333" t="str">
        <f t="array" ref="AQ130">IF(MIN(IF(Affectation_S2!$B$5:$AN$216=B132&amp;"1",COLUMN(Affectation_S2!$B$5:$AN$216)))&lt;&gt;0,MIN(IF(Affectation_S2!$B$5:$AN$216=B132&amp;"1",COLUMN(Affectation_S2!$B$5:$AN$216))),"")</f>
        <v/>
      </c>
      <c r="AR130" s="333" t="str">
        <f t="array" ref="AR130">IF(MIN(IF(Affectation_S2!$B$5:$AN$216=B132&amp;"2",COLUMN(Affectation_S2!$B$5:$AN$216)))&lt;&gt;0,MIN(IF(Affectation_S2!$B$5:$AN$216=B132&amp;"2",COLUMN(Affectation_S2!$B$5:$AN$216))),"")</f>
        <v/>
      </c>
      <c r="AS130" s="333" t="str">
        <f t="array" ref="AS130">IF(MIN(IF(Affectation_S2!$B$5:$AN$216=B132&amp;"3",COLUMN(Affectation_S2!$B$5:$AN$216)))&lt;&gt;0,MIN(IF(Affectation_S2!$B$5:$AN$216=B132&amp;"3",COLUMN(Affectation_S2!$B$5:$AN$216))),"")</f>
        <v/>
      </c>
      <c r="AT130" s="333" t="str">
        <f t="array" ref="AT130">IF(MIN(IF(Affectation_S2!$B$5:$AN$216=B132&amp;"4",COLUMN(Affectation_S2!$B$5:$AN$216)))&lt;&gt;0,MIN(IF(Affectation_S2!$B$5:$AN$216=B132&amp;"4",COLUMN(Affectation_S2!$B$5:$AN$216))),"")</f>
        <v/>
      </c>
    </row>
    <row r="131" spans="1:46" ht="20.100000000000001" hidden="1" customHeight="1">
      <c r="A131" s="686"/>
      <c r="B131" s="258"/>
      <c r="C131" s="258">
        <v>127</v>
      </c>
      <c r="D131" s="394">
        <f>IF(D132&lt;&gt;"",1,0)</f>
        <v>0</v>
      </c>
      <c r="E131" s="394">
        <f>IF(E132&lt;&gt;"",1,0)</f>
        <v>0</v>
      </c>
      <c r="F131" s="394">
        <f t="shared" ref="F131:AM131" si="137">IF(F132&lt;&gt;"",1,0)</f>
        <v>0</v>
      </c>
      <c r="G131" s="394">
        <f t="shared" si="137"/>
        <v>0</v>
      </c>
      <c r="H131" s="395">
        <f t="shared" si="137"/>
        <v>0</v>
      </c>
      <c r="I131" s="395">
        <f t="shared" si="137"/>
        <v>0</v>
      </c>
      <c r="J131" s="395">
        <f t="shared" si="137"/>
        <v>0</v>
      </c>
      <c r="K131" s="395">
        <f t="shared" si="137"/>
        <v>0</v>
      </c>
      <c r="L131" s="396">
        <f t="shared" si="137"/>
        <v>0</v>
      </c>
      <c r="M131" s="396">
        <f t="shared" si="137"/>
        <v>0</v>
      </c>
      <c r="N131" s="396">
        <f t="shared" si="137"/>
        <v>0</v>
      </c>
      <c r="O131" s="396">
        <f t="shared" si="137"/>
        <v>0</v>
      </c>
      <c r="P131" s="397">
        <f t="shared" si="137"/>
        <v>0</v>
      </c>
      <c r="Q131" s="397">
        <f t="shared" si="137"/>
        <v>0</v>
      </c>
      <c r="R131" s="397">
        <f t="shared" si="137"/>
        <v>0</v>
      </c>
      <c r="S131" s="397">
        <f t="shared" si="137"/>
        <v>0</v>
      </c>
      <c r="T131" s="398">
        <f t="shared" si="137"/>
        <v>0</v>
      </c>
      <c r="U131" s="398">
        <f t="shared" si="137"/>
        <v>0</v>
      </c>
      <c r="V131" s="398">
        <f t="shared" si="137"/>
        <v>0</v>
      </c>
      <c r="W131" s="398">
        <f t="shared" si="137"/>
        <v>0</v>
      </c>
      <c r="X131" s="399">
        <f t="shared" si="137"/>
        <v>0</v>
      </c>
      <c r="Y131" s="399">
        <f t="shared" si="137"/>
        <v>0</v>
      </c>
      <c r="Z131" s="399">
        <f t="shared" si="137"/>
        <v>0</v>
      </c>
      <c r="AA131" s="399">
        <f t="shared" si="137"/>
        <v>0</v>
      </c>
      <c r="AB131" s="400">
        <f t="shared" si="137"/>
        <v>0</v>
      </c>
      <c r="AC131" s="400">
        <f t="shared" si="137"/>
        <v>0</v>
      </c>
      <c r="AD131" s="400">
        <f t="shared" si="137"/>
        <v>0</v>
      </c>
      <c r="AE131" s="400">
        <f t="shared" si="137"/>
        <v>0</v>
      </c>
      <c r="AF131" s="401">
        <f t="shared" si="137"/>
        <v>0</v>
      </c>
      <c r="AG131" s="401">
        <f t="shared" si="137"/>
        <v>0</v>
      </c>
      <c r="AH131" s="401">
        <f t="shared" si="137"/>
        <v>0</v>
      </c>
      <c r="AI131" s="401">
        <f t="shared" si="137"/>
        <v>0</v>
      </c>
      <c r="AJ131" s="402">
        <f t="shared" si="137"/>
        <v>0</v>
      </c>
      <c r="AK131" s="402">
        <f t="shared" si="137"/>
        <v>0</v>
      </c>
      <c r="AL131" s="402">
        <f t="shared" si="137"/>
        <v>0</v>
      </c>
      <c r="AM131" s="402">
        <f t="shared" si="137"/>
        <v>0</v>
      </c>
      <c r="AO131" s="548"/>
      <c r="AP131" s="172"/>
      <c r="AQ131" s="153"/>
      <c r="AR131" s="153"/>
      <c r="AS131" s="153"/>
      <c r="AT131" s="193"/>
    </row>
    <row r="132" spans="1:46" ht="20.100000000000001" customHeight="1" thickBot="1">
      <c r="A132" s="687" t="s">
        <v>77</v>
      </c>
      <c r="B132" s="434" t="str">
        <f t="shared" ref="B132" si="138">C132&amp;"A"</f>
        <v>128A</v>
      </c>
      <c r="C132" s="259">
        <v>128</v>
      </c>
      <c r="D132" s="174"/>
      <c r="E132" s="174"/>
      <c r="F132" s="174"/>
      <c r="G132" s="174"/>
      <c r="H132" s="175"/>
      <c r="I132" s="175"/>
      <c r="J132" s="175"/>
      <c r="K132" s="175"/>
      <c r="L132" s="176"/>
      <c r="M132" s="176"/>
      <c r="N132" s="176"/>
      <c r="O132" s="176"/>
      <c r="P132" s="177"/>
      <c r="Q132" s="177"/>
      <c r="R132" s="177"/>
      <c r="S132" s="177"/>
      <c r="T132" s="178"/>
      <c r="U132" s="178"/>
      <c r="V132" s="178"/>
      <c r="W132" s="178"/>
      <c r="X132" s="179"/>
      <c r="Y132" s="179"/>
      <c r="Z132" s="179"/>
      <c r="AA132" s="179"/>
      <c r="AB132" s="180"/>
      <c r="AC132" s="180"/>
      <c r="AD132" s="180"/>
      <c r="AE132" s="180"/>
      <c r="AF132" s="181"/>
      <c r="AG132" s="181"/>
      <c r="AH132" s="181"/>
      <c r="AI132" s="181"/>
      <c r="AJ132" s="182"/>
      <c r="AK132" s="182"/>
      <c r="AL132" s="182"/>
      <c r="AM132" s="183"/>
      <c r="AO132" s="549" t="s">
        <v>77</v>
      </c>
      <c r="AP132" s="184" t="s">
        <v>189</v>
      </c>
      <c r="AQ132" s="335" t="str">
        <f>IFERROR(INDEX(Tableau_affectation_S2,AQ129,AQ130),"")</f>
        <v/>
      </c>
      <c r="AR132" s="335" t="str">
        <f>IFERROR(INDEX(Tableau_affectation_S2,AR129,AR130),"")</f>
        <v/>
      </c>
      <c r="AS132" s="335" t="str">
        <f>IFERROR(INDEX(Tableau_affectation_S2,AS129,AS130),"")</f>
        <v/>
      </c>
      <c r="AT132" s="335" t="str">
        <f>IFERROR(INDEX(Tableau_affectation_S2,AT129,AT130),"")</f>
        <v/>
      </c>
    </row>
    <row r="133" spans="1:46" ht="20.100000000000001" hidden="1" customHeight="1">
      <c r="A133" s="688"/>
      <c r="B133" s="260"/>
      <c r="C133" s="260">
        <v>129</v>
      </c>
      <c r="D133" s="384" t="str">
        <f>$B$136&amp;D134</f>
        <v>132A0</v>
      </c>
      <c r="E133" s="384" t="str">
        <f>$B$136&amp;E134</f>
        <v>132A0</v>
      </c>
      <c r="F133" s="384" t="str">
        <f t="shared" ref="F133:AM133" si="139">$B$136&amp;F134</f>
        <v>132A0</v>
      </c>
      <c r="G133" s="384" t="str">
        <f t="shared" si="139"/>
        <v>132A0</v>
      </c>
      <c r="H133" s="385" t="str">
        <f t="shared" si="139"/>
        <v>132A0</v>
      </c>
      <c r="I133" s="385" t="str">
        <f t="shared" si="139"/>
        <v>132A0</v>
      </c>
      <c r="J133" s="385" t="str">
        <f t="shared" si="139"/>
        <v>132A0</v>
      </c>
      <c r="K133" s="385" t="str">
        <f t="shared" si="139"/>
        <v>132A0</v>
      </c>
      <c r="L133" s="386" t="str">
        <f t="shared" si="139"/>
        <v>132A1</v>
      </c>
      <c r="M133" s="386" t="str">
        <f t="shared" si="139"/>
        <v>132A0</v>
      </c>
      <c r="N133" s="386" t="str">
        <f t="shared" si="139"/>
        <v>132A0</v>
      </c>
      <c r="O133" s="386" t="str">
        <f t="shared" si="139"/>
        <v>132A0</v>
      </c>
      <c r="P133" s="387" t="str">
        <f t="shared" si="139"/>
        <v>132A0</v>
      </c>
      <c r="Q133" s="387" t="str">
        <f t="shared" si="139"/>
        <v>132A0</v>
      </c>
      <c r="R133" s="387" t="str">
        <f t="shared" si="139"/>
        <v>132A0</v>
      </c>
      <c r="S133" s="387" t="str">
        <f t="shared" si="139"/>
        <v>132A0</v>
      </c>
      <c r="T133" s="388" t="str">
        <f t="shared" si="139"/>
        <v>132A0</v>
      </c>
      <c r="U133" s="388" t="str">
        <f t="shared" si="139"/>
        <v>132A0</v>
      </c>
      <c r="V133" s="388" t="str">
        <f t="shared" si="139"/>
        <v>132A0</v>
      </c>
      <c r="W133" s="388" t="str">
        <f t="shared" si="139"/>
        <v>132A0</v>
      </c>
      <c r="X133" s="389" t="str">
        <f t="shared" si="139"/>
        <v>132A0</v>
      </c>
      <c r="Y133" s="389" t="str">
        <f t="shared" si="139"/>
        <v>132A0</v>
      </c>
      <c r="Z133" s="389" t="str">
        <f t="shared" si="139"/>
        <v>132A0</v>
      </c>
      <c r="AA133" s="389" t="str">
        <f t="shared" si="139"/>
        <v>132A0</v>
      </c>
      <c r="AB133" s="390" t="str">
        <f t="shared" si="139"/>
        <v>132A0</v>
      </c>
      <c r="AC133" s="390" t="str">
        <f t="shared" si="139"/>
        <v>132A0</v>
      </c>
      <c r="AD133" s="390" t="str">
        <f t="shared" si="139"/>
        <v>132A0</v>
      </c>
      <c r="AE133" s="390" t="str">
        <f t="shared" si="139"/>
        <v>132A0</v>
      </c>
      <c r="AF133" s="391" t="str">
        <f t="shared" si="139"/>
        <v>132A0</v>
      </c>
      <c r="AG133" s="391" t="str">
        <f t="shared" si="139"/>
        <v>132A0</v>
      </c>
      <c r="AH133" s="391" t="str">
        <f t="shared" si="139"/>
        <v>132A0</v>
      </c>
      <c r="AI133" s="391" t="str">
        <f t="shared" si="139"/>
        <v>132A0</v>
      </c>
      <c r="AJ133" s="392" t="str">
        <f t="shared" si="139"/>
        <v>132A0</v>
      </c>
      <c r="AK133" s="392" t="str">
        <f t="shared" si="139"/>
        <v>132A0</v>
      </c>
      <c r="AL133" s="392" t="str">
        <f t="shared" si="139"/>
        <v>132A0</v>
      </c>
      <c r="AM133" s="392" t="str">
        <f t="shared" si="139"/>
        <v>132A0</v>
      </c>
      <c r="AO133" s="550"/>
      <c r="AP133" s="161"/>
      <c r="AQ133" s="345">
        <f t="shared" ref="AQ133:AT133" si="140">AQ129+4</f>
        <v>132</v>
      </c>
      <c r="AR133" s="345">
        <f t="shared" si="140"/>
        <v>132</v>
      </c>
      <c r="AS133" s="345">
        <f t="shared" si="140"/>
        <v>132</v>
      </c>
      <c r="AT133" s="345">
        <f t="shared" si="140"/>
        <v>132</v>
      </c>
    </row>
    <row r="134" spans="1:46" ht="20.100000000000001" hidden="1" customHeight="1">
      <c r="A134" s="689"/>
      <c r="B134" s="261"/>
      <c r="C134" s="261">
        <v>130</v>
      </c>
      <c r="D134" s="394">
        <f>D135</f>
        <v>0</v>
      </c>
      <c r="E134" s="394">
        <f>IF(E135=1,SUM($D$135:E135),0)</f>
        <v>0</v>
      </c>
      <c r="F134" s="394">
        <f>IF(F135=1,SUM($D$135:F135),0)</f>
        <v>0</v>
      </c>
      <c r="G134" s="394">
        <f>IF(G135=1,SUM($D$135:G135),0)</f>
        <v>0</v>
      </c>
      <c r="H134" s="395">
        <f>IF(H135=1,SUM($D$135:H135),0)</f>
        <v>0</v>
      </c>
      <c r="I134" s="395">
        <f>IF(I135=1,SUM($D$135:I135),0)</f>
        <v>0</v>
      </c>
      <c r="J134" s="395">
        <f>IF(J135=1,SUM($D$135:J135),0)</f>
        <v>0</v>
      </c>
      <c r="K134" s="395">
        <f>IF(K135=1,SUM($D$135:K135),0)</f>
        <v>0</v>
      </c>
      <c r="L134" s="396">
        <f>IF(L135=1,SUM($D$135:L135),0)</f>
        <v>1</v>
      </c>
      <c r="M134" s="396">
        <f>IF(M135=1,SUM($D$135:M135),0)</f>
        <v>0</v>
      </c>
      <c r="N134" s="396">
        <f>IF(N135=1,SUM($D$135:N135),0)</f>
        <v>0</v>
      </c>
      <c r="O134" s="396">
        <f>IF(O135=1,SUM($D$135:O135),0)</f>
        <v>0</v>
      </c>
      <c r="P134" s="397">
        <f>IF(P135=1,SUM($D$135:P135),0)</f>
        <v>0</v>
      </c>
      <c r="Q134" s="397">
        <f>IF(Q135=1,SUM($D$135:Q135),0)</f>
        <v>0</v>
      </c>
      <c r="R134" s="397">
        <f>IF(R135=1,SUM($D$135:R135),0)</f>
        <v>0</v>
      </c>
      <c r="S134" s="397">
        <f>IF(S135=1,SUM($D$135:S135),0)</f>
        <v>0</v>
      </c>
      <c r="T134" s="398">
        <f>IF(T135=1,SUM($D$135:T135),0)</f>
        <v>0</v>
      </c>
      <c r="U134" s="398">
        <f>IF(U135=1,SUM($D$135:U135),0)</f>
        <v>0</v>
      </c>
      <c r="V134" s="398">
        <f>IF(V135=1,SUM($D$135:V135),0)</f>
        <v>0</v>
      </c>
      <c r="W134" s="398">
        <f>IF(W135=1,SUM($D$135:W135),0)</f>
        <v>0</v>
      </c>
      <c r="X134" s="399">
        <f>IF(X135=1,SUM($D$135:X135),0)</f>
        <v>0</v>
      </c>
      <c r="Y134" s="399">
        <f>IF(Y135=1,SUM($D$135:Y135),0)</f>
        <v>0</v>
      </c>
      <c r="Z134" s="399">
        <f>IF(Z135=1,SUM($D$135:Z135),0)</f>
        <v>0</v>
      </c>
      <c r="AA134" s="399">
        <f>IF(AA135=1,SUM($D$135:AA135),0)</f>
        <v>0</v>
      </c>
      <c r="AB134" s="400">
        <f>IF(AB135=1,SUM($D$135:AB135),0)</f>
        <v>0</v>
      </c>
      <c r="AC134" s="400">
        <f>IF(AC135=1,SUM($D$135:AC135),0)</f>
        <v>0</v>
      </c>
      <c r="AD134" s="400">
        <f>IF(AD135=1,SUM($D$135:AD135),0)</f>
        <v>0</v>
      </c>
      <c r="AE134" s="400">
        <f>IF(AE135=1,SUM($D$135:AE135),0)</f>
        <v>0</v>
      </c>
      <c r="AF134" s="401">
        <f>IF(AF135=1,SUM($D$135:AF135),0)</f>
        <v>0</v>
      </c>
      <c r="AG134" s="401">
        <f>IF(AG135=1,SUM($D$135:AG135),0)</f>
        <v>0</v>
      </c>
      <c r="AH134" s="401">
        <f>IF(AH135=1,SUM($D$135:AH135),0)</f>
        <v>0</v>
      </c>
      <c r="AI134" s="401">
        <f>IF(AI135=1,SUM($D$135:AI135),0)</f>
        <v>0</v>
      </c>
      <c r="AJ134" s="402">
        <f>IF(AJ135=1,SUM($D$135:AJ135),0)</f>
        <v>0</v>
      </c>
      <c r="AK134" s="402">
        <f>IF(AK135=1,SUM($D$135:AK135),0)</f>
        <v>0</v>
      </c>
      <c r="AL134" s="402">
        <f>IF(AL135=1,SUM($D$135:AL135),0)</f>
        <v>0</v>
      </c>
      <c r="AM134" s="402">
        <f>IF(AM135=1,SUM($D$135:AM135),0)</f>
        <v>0</v>
      </c>
      <c r="AO134" s="551"/>
      <c r="AP134" s="172"/>
      <c r="AQ134" s="333">
        <f t="array" ref="AQ134">IF(MIN(IF(Affectation_S2!$B$5:$AN$216=B136&amp;"1",COLUMN(Affectation_S2!$B$5:$AN$216)))&lt;&gt;0,MIN(IF(Affectation_S2!$B$5:$AN$216=B136&amp;"1",COLUMN(Affectation_S2!$B$5:$AN$216))),"")</f>
        <v>12</v>
      </c>
      <c r="AR134" s="333" t="str">
        <f t="array" ref="AR134">IF(MIN(IF(Affectation_S2!$B$5:$AN$216=B136&amp;"2",COLUMN(Affectation_S2!$B$5:$AN$216)))&lt;&gt;0,MIN(IF(Affectation_S2!$B$5:$AN$216=B136&amp;"2",COLUMN(Affectation_S2!$B$5:$AN$216))),"")</f>
        <v/>
      </c>
      <c r="AS134" s="333" t="str">
        <f t="array" ref="AS134">IF(MIN(IF(Affectation_S2!$B$5:$AN$216=B136&amp;"3",COLUMN(Affectation_S2!$B$5:$AN$216)))&lt;&gt;0,MIN(IF(Affectation_S2!$B$5:$AN$216=B136&amp;"3",COLUMN(Affectation_S2!$B$5:$AN$216))),"")</f>
        <v/>
      </c>
      <c r="AT134" s="333" t="str">
        <f t="array" ref="AT134">IF(MIN(IF(Affectation_S2!$B$5:$AN$216=B136&amp;"4",COLUMN(Affectation_S2!$B$5:$AN$216)))&lt;&gt;0,MIN(IF(Affectation_S2!$B$5:$AN$216=B136&amp;"4",COLUMN(Affectation_S2!$B$5:$AN$216))),"")</f>
        <v/>
      </c>
    </row>
    <row r="135" spans="1:46" ht="20.100000000000001" hidden="1" customHeight="1">
      <c r="A135" s="689"/>
      <c r="B135" s="261"/>
      <c r="C135" s="261">
        <v>131</v>
      </c>
      <c r="D135" s="394">
        <f>IF(D136&lt;&gt;"",1,0)</f>
        <v>0</v>
      </c>
      <c r="E135" s="394">
        <f>IF(E136&lt;&gt;"",1,0)</f>
        <v>0</v>
      </c>
      <c r="F135" s="394">
        <f t="shared" ref="F135:AM135" si="141">IF(F136&lt;&gt;"",1,0)</f>
        <v>0</v>
      </c>
      <c r="G135" s="394">
        <f t="shared" si="141"/>
        <v>0</v>
      </c>
      <c r="H135" s="395">
        <f t="shared" si="141"/>
        <v>0</v>
      </c>
      <c r="I135" s="395">
        <f t="shared" si="141"/>
        <v>0</v>
      </c>
      <c r="J135" s="395">
        <f t="shared" si="141"/>
        <v>0</v>
      </c>
      <c r="K135" s="395">
        <f t="shared" si="141"/>
        <v>0</v>
      </c>
      <c r="L135" s="396">
        <f t="shared" si="141"/>
        <v>1</v>
      </c>
      <c r="M135" s="396">
        <f t="shared" si="141"/>
        <v>0</v>
      </c>
      <c r="N135" s="396">
        <f t="shared" si="141"/>
        <v>0</v>
      </c>
      <c r="O135" s="396">
        <f t="shared" si="141"/>
        <v>0</v>
      </c>
      <c r="P135" s="397">
        <f t="shared" si="141"/>
        <v>0</v>
      </c>
      <c r="Q135" s="397">
        <f t="shared" si="141"/>
        <v>0</v>
      </c>
      <c r="R135" s="397">
        <f t="shared" si="141"/>
        <v>0</v>
      </c>
      <c r="S135" s="397">
        <f t="shared" si="141"/>
        <v>0</v>
      </c>
      <c r="T135" s="398">
        <f t="shared" si="141"/>
        <v>0</v>
      </c>
      <c r="U135" s="398">
        <f t="shared" si="141"/>
        <v>0</v>
      </c>
      <c r="V135" s="398">
        <f t="shared" si="141"/>
        <v>0</v>
      </c>
      <c r="W135" s="398">
        <f t="shared" si="141"/>
        <v>0</v>
      </c>
      <c r="X135" s="399">
        <f t="shared" si="141"/>
        <v>0</v>
      </c>
      <c r="Y135" s="399">
        <f t="shared" si="141"/>
        <v>0</v>
      </c>
      <c r="Z135" s="399">
        <f t="shared" si="141"/>
        <v>0</v>
      </c>
      <c r="AA135" s="399">
        <f t="shared" si="141"/>
        <v>0</v>
      </c>
      <c r="AB135" s="400">
        <f t="shared" si="141"/>
        <v>0</v>
      </c>
      <c r="AC135" s="400">
        <f t="shared" si="141"/>
        <v>0</v>
      </c>
      <c r="AD135" s="400">
        <f t="shared" si="141"/>
        <v>0</v>
      </c>
      <c r="AE135" s="400">
        <f t="shared" si="141"/>
        <v>0</v>
      </c>
      <c r="AF135" s="401">
        <f t="shared" si="141"/>
        <v>0</v>
      </c>
      <c r="AG135" s="401">
        <f t="shared" si="141"/>
        <v>0</v>
      </c>
      <c r="AH135" s="401">
        <f t="shared" si="141"/>
        <v>0</v>
      </c>
      <c r="AI135" s="401">
        <f t="shared" si="141"/>
        <v>0</v>
      </c>
      <c r="AJ135" s="402">
        <f t="shared" si="141"/>
        <v>0</v>
      </c>
      <c r="AK135" s="402">
        <f t="shared" si="141"/>
        <v>0</v>
      </c>
      <c r="AL135" s="402">
        <f t="shared" si="141"/>
        <v>0</v>
      </c>
      <c r="AM135" s="402">
        <f t="shared" si="141"/>
        <v>0</v>
      </c>
      <c r="AO135" s="551"/>
      <c r="AP135" s="172"/>
      <c r="AQ135" s="153"/>
      <c r="AR135" s="153"/>
      <c r="AS135" s="153"/>
      <c r="AT135" s="193"/>
    </row>
    <row r="136" spans="1:46" ht="20.100000000000001" customHeight="1" thickBot="1">
      <c r="A136" s="690" t="s">
        <v>75</v>
      </c>
      <c r="B136" s="435" t="str">
        <f t="shared" ref="B136" si="142">C136&amp;"A"</f>
        <v>132A</v>
      </c>
      <c r="C136" s="262">
        <v>132</v>
      </c>
      <c r="D136" s="174"/>
      <c r="E136" s="174"/>
      <c r="F136" s="174"/>
      <c r="G136" s="174"/>
      <c r="H136" s="175"/>
      <c r="I136" s="175"/>
      <c r="J136" s="175"/>
      <c r="K136" s="175"/>
      <c r="L136" s="176" t="s">
        <v>206</v>
      </c>
      <c r="M136" s="176"/>
      <c r="N136" s="176"/>
      <c r="O136" s="176"/>
      <c r="P136" s="177"/>
      <c r="Q136" s="177"/>
      <c r="R136" s="177"/>
      <c r="S136" s="177"/>
      <c r="T136" s="178"/>
      <c r="U136" s="178"/>
      <c r="V136" s="178"/>
      <c r="W136" s="178"/>
      <c r="X136" s="179"/>
      <c r="Y136" s="179"/>
      <c r="Z136" s="179"/>
      <c r="AA136" s="179"/>
      <c r="AB136" s="180"/>
      <c r="AC136" s="180"/>
      <c r="AD136" s="180"/>
      <c r="AE136" s="180"/>
      <c r="AF136" s="181"/>
      <c r="AG136" s="181"/>
      <c r="AH136" s="181"/>
      <c r="AI136" s="181"/>
      <c r="AJ136" s="182"/>
      <c r="AK136" s="182"/>
      <c r="AL136" s="182"/>
      <c r="AM136" s="183"/>
      <c r="AO136" s="552" t="s">
        <v>75</v>
      </c>
      <c r="AP136" s="184" t="s">
        <v>189</v>
      </c>
      <c r="AQ136" s="335" t="str">
        <f>IFERROR(INDEX(Tableau_affectation_S2,AQ133,AQ134),"")</f>
        <v>Projet de Fin de Cycle</v>
      </c>
      <c r="AR136" s="335" t="str">
        <f>IFERROR(INDEX(Tableau_affectation_S2,AR133,AR134),"")</f>
        <v/>
      </c>
      <c r="AS136" s="335" t="str">
        <f>IFERROR(INDEX(Tableau_affectation_S2,AS133,AS134),"")</f>
        <v/>
      </c>
      <c r="AT136" s="335" t="str">
        <f>IFERROR(INDEX(Tableau_affectation_S2,AT133,AT134),"")</f>
        <v/>
      </c>
    </row>
    <row r="137" spans="1:46" ht="20.100000000000001" hidden="1" customHeight="1">
      <c r="A137" s="691"/>
      <c r="B137" s="263"/>
      <c r="C137" s="263">
        <v>133</v>
      </c>
      <c r="D137" s="384" t="str">
        <f>$B$140&amp;D138</f>
        <v>136A0</v>
      </c>
      <c r="E137" s="384" t="str">
        <f>$B$140&amp;E138</f>
        <v>136A0</v>
      </c>
      <c r="F137" s="384" t="str">
        <f t="shared" ref="F137:AM137" si="143">$B$140&amp;F138</f>
        <v>136A0</v>
      </c>
      <c r="G137" s="384" t="str">
        <f t="shared" si="143"/>
        <v>136A0</v>
      </c>
      <c r="H137" s="385" t="str">
        <f t="shared" si="143"/>
        <v>136A0</v>
      </c>
      <c r="I137" s="385" t="str">
        <f t="shared" si="143"/>
        <v>136A0</v>
      </c>
      <c r="J137" s="385" t="str">
        <f t="shared" si="143"/>
        <v>136A0</v>
      </c>
      <c r="K137" s="385" t="str">
        <f t="shared" si="143"/>
        <v>136A0</v>
      </c>
      <c r="L137" s="386" t="str">
        <f t="shared" si="143"/>
        <v>136A0</v>
      </c>
      <c r="M137" s="386" t="str">
        <f t="shared" si="143"/>
        <v>136A0</v>
      </c>
      <c r="N137" s="386" t="str">
        <f t="shared" si="143"/>
        <v>136A0</v>
      </c>
      <c r="O137" s="386" t="str">
        <f t="shared" si="143"/>
        <v>136A0</v>
      </c>
      <c r="P137" s="387" t="str">
        <f t="shared" si="143"/>
        <v>136A0</v>
      </c>
      <c r="Q137" s="387" t="str">
        <f t="shared" si="143"/>
        <v>136A0</v>
      </c>
      <c r="R137" s="387" t="str">
        <f t="shared" si="143"/>
        <v>136A0</v>
      </c>
      <c r="S137" s="387" t="str">
        <f t="shared" si="143"/>
        <v>136A0</v>
      </c>
      <c r="T137" s="388" t="str">
        <f t="shared" si="143"/>
        <v>136A0</v>
      </c>
      <c r="U137" s="388" t="str">
        <f t="shared" si="143"/>
        <v>136A0</v>
      </c>
      <c r="V137" s="388" t="str">
        <f t="shared" si="143"/>
        <v>136A0</v>
      </c>
      <c r="W137" s="388" t="str">
        <f t="shared" si="143"/>
        <v>136A0</v>
      </c>
      <c r="X137" s="389" t="str">
        <f t="shared" si="143"/>
        <v>136A0</v>
      </c>
      <c r="Y137" s="389" t="str">
        <f t="shared" si="143"/>
        <v>136A0</v>
      </c>
      <c r="Z137" s="389" t="str">
        <f t="shared" si="143"/>
        <v>136A0</v>
      </c>
      <c r="AA137" s="389" t="str">
        <f t="shared" si="143"/>
        <v>136A0</v>
      </c>
      <c r="AB137" s="390" t="str">
        <f t="shared" si="143"/>
        <v>136A0</v>
      </c>
      <c r="AC137" s="390" t="str">
        <f t="shared" si="143"/>
        <v>136A0</v>
      </c>
      <c r="AD137" s="390" t="str">
        <f t="shared" si="143"/>
        <v>136A0</v>
      </c>
      <c r="AE137" s="390" t="str">
        <f t="shared" si="143"/>
        <v>136A0</v>
      </c>
      <c r="AF137" s="391" t="str">
        <f t="shared" si="143"/>
        <v>136A0</v>
      </c>
      <c r="AG137" s="391" t="str">
        <f t="shared" si="143"/>
        <v>136A0</v>
      </c>
      <c r="AH137" s="391" t="str">
        <f t="shared" si="143"/>
        <v>136A0</v>
      </c>
      <c r="AI137" s="391" t="str">
        <f t="shared" si="143"/>
        <v>136A0</v>
      </c>
      <c r="AJ137" s="392" t="str">
        <f t="shared" si="143"/>
        <v>136A0</v>
      </c>
      <c r="AK137" s="392" t="str">
        <f t="shared" si="143"/>
        <v>136A0</v>
      </c>
      <c r="AL137" s="392" t="str">
        <f t="shared" si="143"/>
        <v>136A0</v>
      </c>
      <c r="AM137" s="392" t="str">
        <f t="shared" si="143"/>
        <v>136A0</v>
      </c>
      <c r="AO137" s="553"/>
      <c r="AP137" s="161"/>
      <c r="AQ137" s="345">
        <f t="shared" ref="AQ137:AT137" si="144">AQ133+4</f>
        <v>136</v>
      </c>
      <c r="AR137" s="345">
        <f t="shared" si="144"/>
        <v>136</v>
      </c>
      <c r="AS137" s="345">
        <f t="shared" si="144"/>
        <v>136</v>
      </c>
      <c r="AT137" s="345">
        <f t="shared" si="144"/>
        <v>136</v>
      </c>
    </row>
    <row r="138" spans="1:46" ht="20.100000000000001" hidden="1" customHeight="1">
      <c r="A138" s="692"/>
      <c r="B138" s="264"/>
      <c r="C138" s="264">
        <v>134</v>
      </c>
      <c r="D138" s="394">
        <f>D139</f>
        <v>0</v>
      </c>
      <c r="E138" s="394">
        <f>IF(E139=1,SUM($D$139:E139),0)</f>
        <v>0</v>
      </c>
      <c r="F138" s="394">
        <f>IF(F139=1,SUM($D$139:F139),0)</f>
        <v>0</v>
      </c>
      <c r="G138" s="394">
        <f>IF(G139=1,SUM($D$139:G139),0)</f>
        <v>0</v>
      </c>
      <c r="H138" s="395">
        <f>IF(H139=1,SUM($D$139:H139),0)</f>
        <v>0</v>
      </c>
      <c r="I138" s="395">
        <f>IF(I139=1,SUM($D$139:I139),0)</f>
        <v>0</v>
      </c>
      <c r="J138" s="395">
        <f>IF(J139=1,SUM($D$139:J139),0)</f>
        <v>0</v>
      </c>
      <c r="K138" s="395">
        <f>IF(K139=1,SUM($D$139:K139),0)</f>
        <v>0</v>
      </c>
      <c r="L138" s="396">
        <f>IF(L139=1,SUM($D$139:L139),0)</f>
        <v>0</v>
      </c>
      <c r="M138" s="396">
        <f>IF(M139=1,SUM($D$139:M139),0)</f>
        <v>0</v>
      </c>
      <c r="N138" s="396">
        <f>IF(N139=1,SUM($D$139:N139),0)</f>
        <v>0</v>
      </c>
      <c r="O138" s="396">
        <f>IF(O139=1,SUM($D$139:O139),0)</f>
        <v>0</v>
      </c>
      <c r="P138" s="397">
        <f>IF(P139=1,SUM($D$139:P139),0)</f>
        <v>0</v>
      </c>
      <c r="Q138" s="397">
        <f>IF(Q139=1,SUM($D$139:Q139),0)</f>
        <v>0</v>
      </c>
      <c r="R138" s="397">
        <f>IF(R139=1,SUM($D$139:R139),0)</f>
        <v>0</v>
      </c>
      <c r="S138" s="397">
        <f>IF(S139=1,SUM($D$139:S139),0)</f>
        <v>0</v>
      </c>
      <c r="T138" s="398">
        <f>IF(T139=1,SUM($D$139:T139),0)</f>
        <v>0</v>
      </c>
      <c r="U138" s="398">
        <f>IF(U139=1,SUM($D$139:U139),0)</f>
        <v>0</v>
      </c>
      <c r="V138" s="398">
        <f>IF(V139=1,SUM($D$139:V139),0)</f>
        <v>0</v>
      </c>
      <c r="W138" s="398">
        <f>IF(W139=1,SUM($D$139:W139),0)</f>
        <v>0</v>
      </c>
      <c r="X138" s="399">
        <f>IF(X139=1,SUM($D$139:X139),0)</f>
        <v>0</v>
      </c>
      <c r="Y138" s="399">
        <f>IF(Y139=1,SUM($D$139:Y139),0)</f>
        <v>0</v>
      </c>
      <c r="Z138" s="399">
        <f>IF(Z139=1,SUM($D$139:Z139),0)</f>
        <v>0</v>
      </c>
      <c r="AA138" s="399">
        <f>IF(AA139=1,SUM($D$139:AA139),0)</f>
        <v>0</v>
      </c>
      <c r="AB138" s="400">
        <f>IF(AB139=1,SUM($D$139:AB139),0)</f>
        <v>0</v>
      </c>
      <c r="AC138" s="400">
        <f>IF(AC139=1,SUM($D$139:AC139),0)</f>
        <v>0</v>
      </c>
      <c r="AD138" s="400">
        <f>IF(AD139=1,SUM($D$139:AD139),0)</f>
        <v>0</v>
      </c>
      <c r="AE138" s="400">
        <f>IF(AE139=1,SUM($D$139:AE139),0)</f>
        <v>0</v>
      </c>
      <c r="AF138" s="401">
        <f>IF(AF139=1,SUM($D$139:AF139),0)</f>
        <v>0</v>
      </c>
      <c r="AG138" s="401">
        <f>IF(AG139=1,SUM($D$139:AG139),0)</f>
        <v>0</v>
      </c>
      <c r="AH138" s="401">
        <f>IF(AH139=1,SUM($D$139:AH139),0)</f>
        <v>0</v>
      </c>
      <c r="AI138" s="401">
        <f>IF(AI139=1,SUM($D$139:AI139),0)</f>
        <v>0</v>
      </c>
      <c r="AJ138" s="402">
        <f>IF(AJ139=1,SUM($D$139:AJ139),0)</f>
        <v>0</v>
      </c>
      <c r="AK138" s="402">
        <f>IF(AK139=1,SUM($D$139:AK139),0)</f>
        <v>0</v>
      </c>
      <c r="AL138" s="402">
        <f>IF(AL139=1,SUM($D$139:AL139),0)</f>
        <v>0</v>
      </c>
      <c r="AM138" s="402">
        <f>IF(AM139=1,SUM($D$139:AM139),0)</f>
        <v>0</v>
      </c>
      <c r="AO138" s="554"/>
      <c r="AP138" s="172"/>
      <c r="AQ138" s="333" t="str">
        <f t="array" ref="AQ138">IF(MIN(IF(Affectation_S2!$B$5:$AN$216=B140&amp;"1",COLUMN(Affectation_S2!$B$5:$AN$216)))&lt;&gt;0,MIN(IF(Affectation_S2!$B$5:$AN$216=B140&amp;"1",COLUMN(Affectation_S2!$B$5:$AN$216))),"")</f>
        <v/>
      </c>
      <c r="AR138" s="333" t="str">
        <f t="array" ref="AR138">IF(MIN(IF(Affectation_S2!$B$5:$AN$216=B140&amp;"2",COLUMN(Affectation_S2!$B$5:$AN$216)))&lt;&gt;0,MIN(IF(Affectation_S2!$B$5:$AN$216=B140&amp;"2",COLUMN(Affectation_S2!$B$5:$AN$216))),"")</f>
        <v/>
      </c>
      <c r="AS138" s="333" t="str">
        <f t="array" ref="AS138">IF(MIN(IF(Affectation_S2!$B$5:$AN$216=B140&amp;"3",COLUMN(Affectation_S2!$B$5:$AN$216)))&lt;&gt;0,MIN(IF(Affectation_S2!$B$5:$AN$216=B140&amp;"3",COLUMN(Affectation_S2!$B$5:$AN$216))),"")</f>
        <v/>
      </c>
      <c r="AT138" s="333" t="str">
        <f t="array" ref="AT138">IF(MIN(IF(Affectation_S2!$B$5:$AN$216=B140&amp;"4",COLUMN(Affectation_S2!$B$5:$AN$216)))&lt;&gt;0,MIN(IF(Affectation_S2!$B$5:$AN$216=B140&amp;"4",COLUMN(Affectation_S2!$B$5:$AN$216))),"")</f>
        <v/>
      </c>
    </row>
    <row r="139" spans="1:46" ht="20.100000000000001" hidden="1" customHeight="1">
      <c r="A139" s="692"/>
      <c r="B139" s="264"/>
      <c r="C139" s="264">
        <v>135</v>
      </c>
      <c r="D139" s="394">
        <f>IF(D140&lt;&gt;"",1,0)</f>
        <v>0</v>
      </c>
      <c r="E139" s="394">
        <f>IF(E140&lt;&gt;"",1,0)</f>
        <v>0</v>
      </c>
      <c r="F139" s="394">
        <f t="shared" ref="F139:AM139" si="145">IF(F140&lt;&gt;"",1,0)</f>
        <v>0</v>
      </c>
      <c r="G139" s="394">
        <f t="shared" si="145"/>
        <v>0</v>
      </c>
      <c r="H139" s="395">
        <f t="shared" si="145"/>
        <v>0</v>
      </c>
      <c r="I139" s="395">
        <f t="shared" si="145"/>
        <v>0</v>
      </c>
      <c r="J139" s="395">
        <f t="shared" si="145"/>
        <v>0</v>
      </c>
      <c r="K139" s="395">
        <f t="shared" si="145"/>
        <v>0</v>
      </c>
      <c r="L139" s="396">
        <f t="shared" si="145"/>
        <v>0</v>
      </c>
      <c r="M139" s="396">
        <f t="shared" si="145"/>
        <v>0</v>
      </c>
      <c r="N139" s="396">
        <f t="shared" si="145"/>
        <v>0</v>
      </c>
      <c r="O139" s="396">
        <f t="shared" si="145"/>
        <v>0</v>
      </c>
      <c r="P139" s="397">
        <f t="shared" si="145"/>
        <v>0</v>
      </c>
      <c r="Q139" s="397">
        <f t="shared" si="145"/>
        <v>0</v>
      </c>
      <c r="R139" s="397">
        <f t="shared" si="145"/>
        <v>0</v>
      </c>
      <c r="S139" s="397">
        <f t="shared" si="145"/>
        <v>0</v>
      </c>
      <c r="T139" s="398">
        <f t="shared" si="145"/>
        <v>0</v>
      </c>
      <c r="U139" s="398">
        <f t="shared" si="145"/>
        <v>0</v>
      </c>
      <c r="V139" s="398">
        <f t="shared" si="145"/>
        <v>0</v>
      </c>
      <c r="W139" s="398">
        <f t="shared" si="145"/>
        <v>0</v>
      </c>
      <c r="X139" s="399">
        <f t="shared" si="145"/>
        <v>0</v>
      </c>
      <c r="Y139" s="399">
        <f t="shared" si="145"/>
        <v>0</v>
      </c>
      <c r="Z139" s="399">
        <f t="shared" si="145"/>
        <v>0</v>
      </c>
      <c r="AA139" s="399">
        <f t="shared" si="145"/>
        <v>0</v>
      </c>
      <c r="AB139" s="400">
        <f t="shared" si="145"/>
        <v>0</v>
      </c>
      <c r="AC139" s="400">
        <f t="shared" si="145"/>
        <v>0</v>
      </c>
      <c r="AD139" s="400">
        <f t="shared" si="145"/>
        <v>0</v>
      </c>
      <c r="AE139" s="400">
        <f t="shared" si="145"/>
        <v>0</v>
      </c>
      <c r="AF139" s="401">
        <f t="shared" si="145"/>
        <v>0</v>
      </c>
      <c r="AG139" s="401">
        <f t="shared" si="145"/>
        <v>0</v>
      </c>
      <c r="AH139" s="401">
        <f t="shared" si="145"/>
        <v>0</v>
      </c>
      <c r="AI139" s="401">
        <f t="shared" si="145"/>
        <v>0</v>
      </c>
      <c r="AJ139" s="402">
        <f t="shared" si="145"/>
        <v>0</v>
      </c>
      <c r="AK139" s="402">
        <f t="shared" si="145"/>
        <v>0</v>
      </c>
      <c r="AL139" s="402">
        <f t="shared" si="145"/>
        <v>0</v>
      </c>
      <c r="AM139" s="402">
        <f t="shared" si="145"/>
        <v>0</v>
      </c>
      <c r="AO139" s="554"/>
      <c r="AP139" s="172"/>
      <c r="AQ139" s="153"/>
      <c r="AR139" s="153"/>
      <c r="AS139" s="153"/>
      <c r="AT139" s="193"/>
    </row>
    <row r="140" spans="1:46" ht="20.100000000000001" customHeight="1" thickBot="1">
      <c r="A140" s="693" t="s">
        <v>35</v>
      </c>
      <c r="B140" s="436" t="str">
        <f t="shared" ref="B140" si="146">C140&amp;"A"</f>
        <v>136A</v>
      </c>
      <c r="C140" s="265">
        <v>136</v>
      </c>
      <c r="D140" s="174"/>
      <c r="E140" s="174"/>
      <c r="F140" s="174"/>
      <c r="G140" s="174"/>
      <c r="H140" s="175"/>
      <c r="I140" s="175"/>
      <c r="J140" s="175"/>
      <c r="K140" s="175"/>
      <c r="L140" s="176"/>
      <c r="M140" s="176"/>
      <c r="N140" s="176"/>
      <c r="O140" s="176"/>
      <c r="P140" s="177"/>
      <c r="Q140" s="177"/>
      <c r="R140" s="177"/>
      <c r="S140" s="177"/>
      <c r="T140" s="178"/>
      <c r="U140" s="178"/>
      <c r="V140" s="178"/>
      <c r="W140" s="178"/>
      <c r="X140" s="179"/>
      <c r="Y140" s="179"/>
      <c r="Z140" s="179"/>
      <c r="AA140" s="179"/>
      <c r="AB140" s="180"/>
      <c r="AC140" s="180"/>
      <c r="AD140" s="180"/>
      <c r="AE140" s="180"/>
      <c r="AF140" s="181"/>
      <c r="AG140" s="181"/>
      <c r="AH140" s="181"/>
      <c r="AI140" s="181"/>
      <c r="AJ140" s="182"/>
      <c r="AK140" s="182"/>
      <c r="AL140" s="182"/>
      <c r="AM140" s="183"/>
      <c r="AO140" s="555" t="s">
        <v>35</v>
      </c>
      <c r="AP140" s="184" t="s">
        <v>189</v>
      </c>
      <c r="AQ140" s="335" t="str">
        <f>IFERROR(INDEX(Tableau_affectation_S2,AQ137,AQ138),"")</f>
        <v/>
      </c>
      <c r="AR140" s="335" t="str">
        <f>IFERROR(INDEX(Tableau_affectation_S2,AR137,AR138),"")</f>
        <v/>
      </c>
      <c r="AS140" s="335" t="str">
        <f>IFERROR(INDEX(Tableau_affectation_S2,AS137,AS138),"")</f>
        <v/>
      </c>
      <c r="AT140" s="335" t="str">
        <f>IFERROR(INDEX(Tableau_affectation_S2,AT137,AT138),"")</f>
        <v/>
      </c>
    </row>
    <row r="141" spans="1:46" ht="20.100000000000001" hidden="1" customHeight="1">
      <c r="A141" s="652"/>
      <c r="B141" s="224"/>
      <c r="C141" s="224">
        <v>137</v>
      </c>
      <c r="D141" s="384" t="str">
        <f>$B$144&amp;D142</f>
        <v>140A0</v>
      </c>
      <c r="E141" s="384" t="str">
        <f>$B$144&amp;E142</f>
        <v>140A0</v>
      </c>
      <c r="F141" s="384" t="str">
        <f t="shared" ref="F141:AM141" si="147">$B$144&amp;F142</f>
        <v>140A0</v>
      </c>
      <c r="G141" s="384" t="str">
        <f t="shared" si="147"/>
        <v>140A0</v>
      </c>
      <c r="H141" s="385" t="str">
        <f t="shared" si="147"/>
        <v>140A0</v>
      </c>
      <c r="I141" s="385" t="str">
        <f t="shared" si="147"/>
        <v>140A0</v>
      </c>
      <c r="J141" s="385" t="str">
        <f t="shared" si="147"/>
        <v>140A0</v>
      </c>
      <c r="K141" s="385" t="str">
        <f t="shared" si="147"/>
        <v>140A0</v>
      </c>
      <c r="L141" s="386" t="str">
        <f t="shared" si="147"/>
        <v>140A0</v>
      </c>
      <c r="M141" s="386" t="str">
        <f t="shared" si="147"/>
        <v>140A0</v>
      </c>
      <c r="N141" s="386" t="str">
        <f t="shared" si="147"/>
        <v>140A0</v>
      </c>
      <c r="O141" s="386" t="str">
        <f t="shared" si="147"/>
        <v>140A0</v>
      </c>
      <c r="P141" s="387" t="str">
        <f t="shared" si="147"/>
        <v>140A1</v>
      </c>
      <c r="Q141" s="387" t="str">
        <f t="shared" si="147"/>
        <v>140A0</v>
      </c>
      <c r="R141" s="387" t="str">
        <f t="shared" si="147"/>
        <v>140A0</v>
      </c>
      <c r="S141" s="387" t="str">
        <f t="shared" si="147"/>
        <v>140A0</v>
      </c>
      <c r="T141" s="388" t="str">
        <f t="shared" si="147"/>
        <v>140A0</v>
      </c>
      <c r="U141" s="388" t="str">
        <f t="shared" si="147"/>
        <v>140A0</v>
      </c>
      <c r="V141" s="388" t="str">
        <f t="shared" si="147"/>
        <v>140A0</v>
      </c>
      <c r="W141" s="388" t="str">
        <f t="shared" si="147"/>
        <v>140A0</v>
      </c>
      <c r="X141" s="389" t="str">
        <f t="shared" si="147"/>
        <v>140A0</v>
      </c>
      <c r="Y141" s="389" t="str">
        <f t="shared" si="147"/>
        <v>140A0</v>
      </c>
      <c r="Z141" s="389" t="str">
        <f t="shared" si="147"/>
        <v>140A0</v>
      </c>
      <c r="AA141" s="389" t="str">
        <f t="shared" si="147"/>
        <v>140A0</v>
      </c>
      <c r="AB141" s="390" t="str">
        <f t="shared" si="147"/>
        <v>140A0</v>
      </c>
      <c r="AC141" s="390" t="str">
        <f t="shared" si="147"/>
        <v>140A0</v>
      </c>
      <c r="AD141" s="390" t="str">
        <f t="shared" si="147"/>
        <v>140A0</v>
      </c>
      <c r="AE141" s="390" t="str">
        <f t="shared" si="147"/>
        <v>140A0</v>
      </c>
      <c r="AF141" s="391" t="str">
        <f t="shared" si="147"/>
        <v>140A0</v>
      </c>
      <c r="AG141" s="391" t="str">
        <f t="shared" si="147"/>
        <v>140A0</v>
      </c>
      <c r="AH141" s="391" t="str">
        <f t="shared" si="147"/>
        <v>140A0</v>
      </c>
      <c r="AI141" s="391" t="str">
        <f t="shared" si="147"/>
        <v>140A0</v>
      </c>
      <c r="AJ141" s="392" t="str">
        <f t="shared" si="147"/>
        <v>140A0</v>
      </c>
      <c r="AK141" s="392" t="str">
        <f t="shared" si="147"/>
        <v>140A0</v>
      </c>
      <c r="AL141" s="392" t="str">
        <f t="shared" si="147"/>
        <v>140A0</v>
      </c>
      <c r="AM141" s="392" t="str">
        <f t="shared" si="147"/>
        <v>140A0</v>
      </c>
      <c r="AO141" s="514"/>
      <c r="AP141" s="161"/>
      <c r="AQ141" s="345">
        <f t="shared" ref="AQ141:AT141" si="148">AQ137+4</f>
        <v>140</v>
      </c>
      <c r="AR141" s="345">
        <f t="shared" si="148"/>
        <v>140</v>
      </c>
      <c r="AS141" s="345">
        <f t="shared" si="148"/>
        <v>140</v>
      </c>
      <c r="AT141" s="345">
        <f t="shared" si="148"/>
        <v>140</v>
      </c>
    </row>
    <row r="142" spans="1:46" ht="20.100000000000001" hidden="1" customHeight="1">
      <c r="A142" s="653"/>
      <c r="B142" s="225"/>
      <c r="C142" s="225">
        <v>138</v>
      </c>
      <c r="D142" s="394">
        <f>D143</f>
        <v>0</v>
      </c>
      <c r="E142" s="394">
        <f>IF(E143=1,SUM($D$143:E143),0)</f>
        <v>0</v>
      </c>
      <c r="F142" s="394">
        <f>IF(F143=1,SUM($D$143:F143),0)</f>
        <v>0</v>
      </c>
      <c r="G142" s="394">
        <f>IF(G143=1,SUM($D$143:G143),0)</f>
        <v>0</v>
      </c>
      <c r="H142" s="395">
        <f>IF(H143=1,SUM($D$143:H143),0)</f>
        <v>0</v>
      </c>
      <c r="I142" s="395">
        <f>IF(I143=1,SUM($D$143:I143),0)</f>
        <v>0</v>
      </c>
      <c r="J142" s="395">
        <f>IF(J143=1,SUM($D$143:J143),0)</f>
        <v>0</v>
      </c>
      <c r="K142" s="395">
        <f>IF(K143=1,SUM($D$143:K143),0)</f>
        <v>0</v>
      </c>
      <c r="L142" s="396">
        <f>IF(L143=1,SUM($D$143:L143),0)</f>
        <v>0</v>
      </c>
      <c r="M142" s="396">
        <f>IF(M143=1,SUM($D$143:M143),0)</f>
        <v>0</v>
      </c>
      <c r="N142" s="396">
        <f>IF(N143=1,SUM($D$143:N143),0)</f>
        <v>0</v>
      </c>
      <c r="O142" s="396">
        <f>IF(O143=1,SUM($D$143:O143),0)</f>
        <v>0</v>
      </c>
      <c r="P142" s="397">
        <f>IF(P143=1,SUM($D$143:P143),0)</f>
        <v>1</v>
      </c>
      <c r="Q142" s="397">
        <f>IF(Q143=1,SUM($D$143:Q143),0)</f>
        <v>0</v>
      </c>
      <c r="R142" s="397">
        <f>IF(R143=1,SUM($D$143:R143),0)</f>
        <v>0</v>
      </c>
      <c r="S142" s="397">
        <f>IF(S143=1,SUM($D$143:S143),0)</f>
        <v>0</v>
      </c>
      <c r="T142" s="398">
        <f>IF(T143=1,SUM($D$143:T143),0)</f>
        <v>0</v>
      </c>
      <c r="U142" s="398">
        <f>IF(U143=1,SUM($D$143:U143),0)</f>
        <v>0</v>
      </c>
      <c r="V142" s="398">
        <f>IF(V143=1,SUM($D$143:V143),0)</f>
        <v>0</v>
      </c>
      <c r="W142" s="398">
        <f>IF(W143=1,SUM($D$143:W143),0)</f>
        <v>0</v>
      </c>
      <c r="X142" s="399">
        <f>IF(X143=1,SUM($D$143:X143),0)</f>
        <v>0</v>
      </c>
      <c r="Y142" s="399">
        <f>IF(Y143=1,SUM($D$143:Y143),0)</f>
        <v>0</v>
      </c>
      <c r="Z142" s="399">
        <f>IF(Z143=1,SUM($D$143:Z143),0)</f>
        <v>0</v>
      </c>
      <c r="AA142" s="399">
        <f>IF(AA143=1,SUM($D$143:AA143),0)</f>
        <v>0</v>
      </c>
      <c r="AB142" s="400">
        <f>IF(AB143=1,SUM($D$143:AB143),0)</f>
        <v>0</v>
      </c>
      <c r="AC142" s="400">
        <f>IF(AC143=1,SUM($D$143:AC143),0)</f>
        <v>0</v>
      </c>
      <c r="AD142" s="400">
        <f>IF(AD143=1,SUM($D$143:AD143),0)</f>
        <v>0</v>
      </c>
      <c r="AE142" s="400">
        <f>IF(AE143=1,SUM($D$143:AE143),0)</f>
        <v>0</v>
      </c>
      <c r="AF142" s="401">
        <f>IF(AF143=1,SUM($D$143:AF143),0)</f>
        <v>0</v>
      </c>
      <c r="AG142" s="401">
        <f>IF(AG143=1,SUM($D$143:AG143),0)</f>
        <v>0</v>
      </c>
      <c r="AH142" s="401">
        <f>IF(AH143=1,SUM($D$143:AH143),0)</f>
        <v>0</v>
      </c>
      <c r="AI142" s="401">
        <f>IF(AI143=1,SUM($D$143:AI143),0)</f>
        <v>0</v>
      </c>
      <c r="AJ142" s="402">
        <f>IF(AJ143=1,SUM($D$143:AJ143),0)</f>
        <v>0</v>
      </c>
      <c r="AK142" s="402">
        <f>IF(AK143=1,SUM($D$143:AK143),0)</f>
        <v>0</v>
      </c>
      <c r="AL142" s="402">
        <f>IF(AL143=1,SUM($D$143:AL143),0)</f>
        <v>0</v>
      </c>
      <c r="AM142" s="402">
        <f>IF(AM143=1,SUM($D$143:AM143),0)</f>
        <v>0</v>
      </c>
      <c r="AO142" s="515"/>
      <c r="AP142" s="172"/>
      <c r="AQ142" s="333">
        <f t="array" ref="AQ142">IF(MIN(IF(Affectation_S2!$B$5:$AN$216=B144&amp;"1",COLUMN(Affectation_S2!$B$5:$AN$216)))&lt;&gt;0,MIN(IF(Affectation_S2!$B$5:$AN$216=B144&amp;"1",COLUMN(Affectation_S2!$B$5:$AN$216))),"")</f>
        <v>16</v>
      </c>
      <c r="AR142" s="333" t="str">
        <f t="array" ref="AR142">IF(MIN(IF(Affectation_S2!$B$5:$AN$216=B144&amp;"2",COLUMN(Affectation_S2!$B$5:$AN$216)))&lt;&gt;0,MIN(IF(Affectation_S2!$B$5:$AN$216=B144&amp;"2",COLUMN(Affectation_S2!$B$5:$AN$216))),"")</f>
        <v/>
      </c>
      <c r="AS142" s="333" t="str">
        <f t="array" ref="AS142">IF(MIN(IF(Affectation_S2!$B$5:$AN$216=B144&amp;"3",COLUMN(Affectation_S2!$B$5:$AN$216)))&lt;&gt;0,MIN(IF(Affectation_S2!$B$5:$AN$216=B144&amp;"3",COLUMN(Affectation_S2!$B$5:$AN$216))),"")</f>
        <v/>
      </c>
      <c r="AT142" s="333" t="str">
        <f t="array" ref="AT142">IF(MIN(IF(Affectation_S2!$B$5:$AN$216=B144&amp;"4",COLUMN(Affectation_S2!$B$5:$AN$216)))&lt;&gt;0,MIN(IF(Affectation_S2!$B$5:$AN$216=B144&amp;"4",COLUMN(Affectation_S2!$B$5:$AN$216))),"")</f>
        <v/>
      </c>
    </row>
    <row r="143" spans="1:46" ht="20.100000000000001" hidden="1" customHeight="1">
      <c r="A143" s="653"/>
      <c r="B143" s="225"/>
      <c r="C143" s="225">
        <v>139</v>
      </c>
      <c r="D143" s="394">
        <f>IF(D144&lt;&gt;"",1,0)</f>
        <v>0</v>
      </c>
      <c r="E143" s="394">
        <f>IF(E144&lt;&gt;"",1,0)</f>
        <v>0</v>
      </c>
      <c r="F143" s="394">
        <f t="shared" ref="F143:AM143" si="149">IF(F144&lt;&gt;"",1,0)</f>
        <v>0</v>
      </c>
      <c r="G143" s="394">
        <f t="shared" si="149"/>
        <v>0</v>
      </c>
      <c r="H143" s="395">
        <f t="shared" si="149"/>
        <v>0</v>
      </c>
      <c r="I143" s="395">
        <f t="shared" si="149"/>
        <v>0</v>
      </c>
      <c r="J143" s="395">
        <f t="shared" si="149"/>
        <v>0</v>
      </c>
      <c r="K143" s="395">
        <f t="shared" si="149"/>
        <v>0</v>
      </c>
      <c r="L143" s="396">
        <f t="shared" si="149"/>
        <v>0</v>
      </c>
      <c r="M143" s="396">
        <f t="shared" si="149"/>
        <v>0</v>
      </c>
      <c r="N143" s="396">
        <f t="shared" si="149"/>
        <v>0</v>
      </c>
      <c r="O143" s="396">
        <f t="shared" si="149"/>
        <v>0</v>
      </c>
      <c r="P143" s="397">
        <f t="shared" si="149"/>
        <v>1</v>
      </c>
      <c r="Q143" s="397">
        <f t="shared" si="149"/>
        <v>0</v>
      </c>
      <c r="R143" s="397">
        <f t="shared" si="149"/>
        <v>0</v>
      </c>
      <c r="S143" s="397">
        <f t="shared" si="149"/>
        <v>0</v>
      </c>
      <c r="T143" s="398">
        <f t="shared" si="149"/>
        <v>0</v>
      </c>
      <c r="U143" s="398">
        <f t="shared" si="149"/>
        <v>0</v>
      </c>
      <c r="V143" s="398">
        <f t="shared" si="149"/>
        <v>0</v>
      </c>
      <c r="W143" s="398">
        <f t="shared" si="149"/>
        <v>0</v>
      </c>
      <c r="X143" s="399">
        <f t="shared" si="149"/>
        <v>0</v>
      </c>
      <c r="Y143" s="399">
        <f t="shared" si="149"/>
        <v>0</v>
      </c>
      <c r="Z143" s="399">
        <f t="shared" si="149"/>
        <v>0</v>
      </c>
      <c r="AA143" s="399">
        <f t="shared" si="149"/>
        <v>0</v>
      </c>
      <c r="AB143" s="400">
        <f t="shared" si="149"/>
        <v>0</v>
      </c>
      <c r="AC143" s="400">
        <f t="shared" si="149"/>
        <v>0</v>
      </c>
      <c r="AD143" s="400">
        <f t="shared" si="149"/>
        <v>0</v>
      </c>
      <c r="AE143" s="400">
        <f t="shared" si="149"/>
        <v>0</v>
      </c>
      <c r="AF143" s="401">
        <f t="shared" si="149"/>
        <v>0</v>
      </c>
      <c r="AG143" s="401">
        <f t="shared" si="149"/>
        <v>0</v>
      </c>
      <c r="AH143" s="401">
        <f t="shared" si="149"/>
        <v>0</v>
      </c>
      <c r="AI143" s="401">
        <f t="shared" si="149"/>
        <v>0</v>
      </c>
      <c r="AJ143" s="402">
        <f t="shared" si="149"/>
        <v>0</v>
      </c>
      <c r="AK143" s="402">
        <f t="shared" si="149"/>
        <v>0</v>
      </c>
      <c r="AL143" s="402">
        <f t="shared" si="149"/>
        <v>0</v>
      </c>
      <c r="AM143" s="402">
        <f t="shared" si="149"/>
        <v>0</v>
      </c>
      <c r="AO143" s="515"/>
      <c r="AP143" s="172"/>
      <c r="AQ143" s="153"/>
      <c r="AR143" s="153"/>
      <c r="AS143" s="153"/>
      <c r="AT143" s="193"/>
    </row>
    <row r="144" spans="1:46" ht="20.100000000000001" customHeight="1" thickBot="1">
      <c r="A144" s="654" t="s">
        <v>55</v>
      </c>
      <c r="B144" s="423" t="str">
        <f t="shared" ref="B144" si="150">C144&amp;"A"</f>
        <v>140A</v>
      </c>
      <c r="C144" s="226">
        <v>140</v>
      </c>
      <c r="D144" s="174"/>
      <c r="E144" s="174"/>
      <c r="F144" s="174"/>
      <c r="G144" s="174"/>
      <c r="H144" s="175"/>
      <c r="I144" s="175"/>
      <c r="J144" s="175"/>
      <c r="K144" s="175"/>
      <c r="L144" s="176"/>
      <c r="M144" s="176"/>
      <c r="N144" s="176"/>
      <c r="O144" s="176"/>
      <c r="P144" s="177" t="s">
        <v>254</v>
      </c>
      <c r="Q144" s="177"/>
      <c r="R144" s="177"/>
      <c r="S144" s="177"/>
      <c r="T144" s="178"/>
      <c r="U144" s="178"/>
      <c r="V144" s="178"/>
      <c r="W144" s="178"/>
      <c r="X144" s="179"/>
      <c r="Y144" s="179"/>
      <c r="Z144" s="179"/>
      <c r="AA144" s="179"/>
      <c r="AB144" s="180"/>
      <c r="AC144" s="180"/>
      <c r="AD144" s="180"/>
      <c r="AE144" s="180"/>
      <c r="AF144" s="181"/>
      <c r="AG144" s="181"/>
      <c r="AH144" s="181"/>
      <c r="AI144" s="181"/>
      <c r="AJ144" s="182"/>
      <c r="AK144" s="182"/>
      <c r="AL144" s="182"/>
      <c r="AM144" s="183"/>
      <c r="AO144" s="516" t="s">
        <v>55</v>
      </c>
      <c r="AP144" s="184" t="s">
        <v>189</v>
      </c>
      <c r="AQ144" s="335" t="str">
        <f>IFERROR(INDEX(Tableau_affectation_S2,AQ141,AQ142),"")</f>
        <v>Matériaux métalliques</v>
      </c>
      <c r="AR144" s="335" t="str">
        <f>IFERROR(INDEX(Tableau_affectation_S2,AR141,AR142),"")</f>
        <v/>
      </c>
      <c r="AS144" s="335" t="str">
        <f>IFERROR(INDEX(Tableau_affectation_S2,AS141,AS142),"")</f>
        <v/>
      </c>
      <c r="AT144" s="335" t="str">
        <f>IFERROR(INDEX(Tableau_affectation_S2,AT141,AT142),"")</f>
        <v/>
      </c>
    </row>
    <row r="145" spans="1:46" ht="20.100000000000001" hidden="1" customHeight="1">
      <c r="A145" s="694"/>
      <c r="B145" s="266"/>
      <c r="C145" s="266">
        <v>141</v>
      </c>
      <c r="D145" s="384" t="str">
        <f>$B$148&amp;D146</f>
        <v>144A0</v>
      </c>
      <c r="E145" s="384" t="str">
        <f>$B$148&amp;E146</f>
        <v>144A0</v>
      </c>
      <c r="F145" s="384" t="str">
        <f t="shared" ref="F145:AM145" si="151">$B$148&amp;F146</f>
        <v>144A0</v>
      </c>
      <c r="G145" s="384" t="str">
        <f t="shared" si="151"/>
        <v>144A0</v>
      </c>
      <c r="H145" s="385" t="str">
        <f t="shared" si="151"/>
        <v>144A0</v>
      </c>
      <c r="I145" s="385" t="str">
        <f t="shared" si="151"/>
        <v>144A0</v>
      </c>
      <c r="J145" s="385" t="str">
        <f t="shared" si="151"/>
        <v>144A0</v>
      </c>
      <c r="K145" s="385" t="str">
        <f t="shared" si="151"/>
        <v>144A0</v>
      </c>
      <c r="L145" s="386" t="str">
        <f t="shared" si="151"/>
        <v>144A0</v>
      </c>
      <c r="M145" s="386" t="str">
        <f t="shared" si="151"/>
        <v>144A0</v>
      </c>
      <c r="N145" s="386" t="str">
        <f t="shared" si="151"/>
        <v>144A0</v>
      </c>
      <c r="O145" s="386" t="str">
        <f t="shared" si="151"/>
        <v>144A0</v>
      </c>
      <c r="P145" s="387" t="str">
        <f t="shared" si="151"/>
        <v>144A0</v>
      </c>
      <c r="Q145" s="387" t="str">
        <f t="shared" si="151"/>
        <v>144A0</v>
      </c>
      <c r="R145" s="387" t="str">
        <f t="shared" si="151"/>
        <v>144A0</v>
      </c>
      <c r="S145" s="387" t="str">
        <f t="shared" si="151"/>
        <v>144A0</v>
      </c>
      <c r="T145" s="388" t="str">
        <f t="shared" si="151"/>
        <v>144A0</v>
      </c>
      <c r="U145" s="388" t="str">
        <f t="shared" si="151"/>
        <v>144A0</v>
      </c>
      <c r="V145" s="388" t="str">
        <f t="shared" si="151"/>
        <v>144A0</v>
      </c>
      <c r="W145" s="388" t="str">
        <f t="shared" si="151"/>
        <v>144A0</v>
      </c>
      <c r="X145" s="389" t="str">
        <f t="shared" si="151"/>
        <v>144A1</v>
      </c>
      <c r="Y145" s="389" t="str">
        <f t="shared" si="151"/>
        <v>144A0</v>
      </c>
      <c r="Z145" s="389" t="str">
        <f t="shared" si="151"/>
        <v>144A0</v>
      </c>
      <c r="AA145" s="389" t="str">
        <f t="shared" si="151"/>
        <v>144A0</v>
      </c>
      <c r="AB145" s="390" t="str">
        <f t="shared" si="151"/>
        <v>144A0</v>
      </c>
      <c r="AC145" s="390" t="str">
        <f t="shared" si="151"/>
        <v>144A0</v>
      </c>
      <c r="AD145" s="390" t="str">
        <f t="shared" si="151"/>
        <v>144A0</v>
      </c>
      <c r="AE145" s="390" t="str">
        <f t="shared" si="151"/>
        <v>144A0</v>
      </c>
      <c r="AF145" s="391" t="str">
        <f t="shared" si="151"/>
        <v>144A0</v>
      </c>
      <c r="AG145" s="391" t="str">
        <f t="shared" si="151"/>
        <v>144A0</v>
      </c>
      <c r="AH145" s="391" t="str">
        <f t="shared" si="151"/>
        <v>144A0</v>
      </c>
      <c r="AI145" s="391" t="str">
        <f t="shared" si="151"/>
        <v>144A0</v>
      </c>
      <c r="AJ145" s="392" t="str">
        <f t="shared" si="151"/>
        <v>144A0</v>
      </c>
      <c r="AK145" s="392" t="str">
        <f t="shared" si="151"/>
        <v>144A0</v>
      </c>
      <c r="AL145" s="392" t="str">
        <f t="shared" si="151"/>
        <v>144A0</v>
      </c>
      <c r="AM145" s="392" t="str">
        <f t="shared" si="151"/>
        <v>144A0</v>
      </c>
      <c r="AO145" s="556"/>
      <c r="AP145" s="161"/>
      <c r="AQ145" s="345">
        <f t="shared" ref="AQ145:AT145" si="152">AQ141+4</f>
        <v>144</v>
      </c>
      <c r="AR145" s="345">
        <f t="shared" si="152"/>
        <v>144</v>
      </c>
      <c r="AS145" s="345">
        <f t="shared" si="152"/>
        <v>144</v>
      </c>
      <c r="AT145" s="345">
        <f t="shared" si="152"/>
        <v>144</v>
      </c>
    </row>
    <row r="146" spans="1:46" ht="20.100000000000001" hidden="1" customHeight="1">
      <c r="A146" s="695"/>
      <c r="B146" s="267"/>
      <c r="C146" s="267">
        <v>142</v>
      </c>
      <c r="D146" s="394">
        <f>D147</f>
        <v>0</v>
      </c>
      <c r="E146" s="394">
        <f>IF(E147=1,SUM($D$147:E147),0)</f>
        <v>0</v>
      </c>
      <c r="F146" s="394">
        <f>IF(F147=1,SUM($D$147:F147),0)</f>
        <v>0</v>
      </c>
      <c r="G146" s="394">
        <f>IF(G147=1,SUM($D$147:G147),0)</f>
        <v>0</v>
      </c>
      <c r="H146" s="395">
        <f>IF(H147=1,SUM($D$147:H147),0)</f>
        <v>0</v>
      </c>
      <c r="I146" s="395">
        <f>IF(I147=1,SUM($D$147:I147),0)</f>
        <v>0</v>
      </c>
      <c r="J146" s="395">
        <f>IF(J147=1,SUM($D$147:J147),0)</f>
        <v>0</v>
      </c>
      <c r="K146" s="395">
        <f>IF(K147=1,SUM($D$147:K147),0)</f>
        <v>0</v>
      </c>
      <c r="L146" s="396">
        <f>IF(L147=1,SUM($D$147:L147),0)</f>
        <v>0</v>
      </c>
      <c r="M146" s="396">
        <f>IF(M147=1,SUM($D$147:M147),0)</f>
        <v>0</v>
      </c>
      <c r="N146" s="396">
        <f>IF(N147=1,SUM($D$147:N147),0)</f>
        <v>0</v>
      </c>
      <c r="O146" s="396">
        <f>IF(O147=1,SUM($D$147:O147),0)</f>
        <v>0</v>
      </c>
      <c r="P146" s="397">
        <f>IF(P147=1,SUM($D$147:P147),0)</f>
        <v>0</v>
      </c>
      <c r="Q146" s="397">
        <f>IF(Q147=1,SUM($D$147:Q147),0)</f>
        <v>0</v>
      </c>
      <c r="R146" s="397">
        <f>IF(R147=1,SUM($D$147:R147),0)</f>
        <v>0</v>
      </c>
      <c r="S146" s="397">
        <f>IF(S147=1,SUM($D$147:S147),0)</f>
        <v>0</v>
      </c>
      <c r="T146" s="398">
        <f>IF(T147=1,SUM($D$147:T147),0)</f>
        <v>0</v>
      </c>
      <c r="U146" s="398">
        <f>IF(U147=1,SUM($D$147:U147),0)</f>
        <v>0</v>
      </c>
      <c r="V146" s="398">
        <f>IF(V147=1,SUM($D$147:V147),0)</f>
        <v>0</v>
      </c>
      <c r="W146" s="398">
        <f>IF(W147=1,SUM($D$147:W147),0)</f>
        <v>0</v>
      </c>
      <c r="X146" s="399">
        <f>IF(X147=1,SUM($D$147:X147),0)</f>
        <v>1</v>
      </c>
      <c r="Y146" s="399">
        <f>IF(Y147=1,SUM($D$147:Y147),0)</f>
        <v>0</v>
      </c>
      <c r="Z146" s="399">
        <f>IF(Z147=1,SUM($D$147:Z147),0)</f>
        <v>0</v>
      </c>
      <c r="AA146" s="399">
        <f>IF(AA147=1,SUM($D$147:AA147),0)</f>
        <v>0</v>
      </c>
      <c r="AB146" s="400">
        <f>IF(AB147=1,SUM($D$147:AB147),0)</f>
        <v>0</v>
      </c>
      <c r="AC146" s="400">
        <f>IF(AC147=1,SUM($D$147:AC147),0)</f>
        <v>0</v>
      </c>
      <c r="AD146" s="400">
        <f>IF(AD147=1,SUM($D$147:AD147),0)</f>
        <v>0</v>
      </c>
      <c r="AE146" s="400">
        <f>IF(AE147=1,SUM($D$147:AE147),0)</f>
        <v>0</v>
      </c>
      <c r="AF146" s="401">
        <f>IF(AF147=1,SUM($D$147:AF147),0)</f>
        <v>0</v>
      </c>
      <c r="AG146" s="401">
        <f>IF(AG147=1,SUM($D$147:AG147),0)</f>
        <v>0</v>
      </c>
      <c r="AH146" s="401">
        <f>IF(AH147=1,SUM($D$147:AH147),0)</f>
        <v>0</v>
      </c>
      <c r="AI146" s="401">
        <f>IF(AI147=1,SUM($D$147:AI147),0)</f>
        <v>0</v>
      </c>
      <c r="AJ146" s="402">
        <f>IF(AJ147=1,SUM($D$147:AJ147),0)</f>
        <v>0</v>
      </c>
      <c r="AK146" s="402">
        <f>IF(AK147=1,SUM($D$147:AK147),0)</f>
        <v>0</v>
      </c>
      <c r="AL146" s="402">
        <f>IF(AL147=1,SUM($D$147:AL147),0)</f>
        <v>0</v>
      </c>
      <c r="AM146" s="402">
        <f>IF(AM147=1,SUM($D$147:AM147),0)</f>
        <v>0</v>
      </c>
      <c r="AO146" s="557"/>
      <c r="AP146" s="172"/>
      <c r="AQ146" s="333">
        <f t="array" ref="AQ146">IF(MIN(IF(Affectation_S2!$B$5:$AN$216=B148&amp;"1",COLUMN(Affectation_S2!$B$5:$AN$216)))&lt;&gt;0,MIN(IF(Affectation_S2!$B$5:$AN$216=B148&amp;"1",COLUMN(Affectation_S2!$B$5:$AN$216))),"")</f>
        <v>24</v>
      </c>
      <c r="AR146" s="333" t="str">
        <f t="array" ref="AR146">IF(MIN(IF(Affectation_S2!$B$5:$AN$216=B148&amp;"2",COLUMN(Affectation_S2!$B$5:$AN$216)))&lt;&gt;0,MIN(IF(Affectation_S2!$B$5:$AN$216=B148&amp;"2",COLUMN(Affectation_S2!$B$5:$AN$216))),"")</f>
        <v/>
      </c>
      <c r="AS146" s="333" t="str">
        <f t="array" ref="AS146">IF(MIN(IF(Affectation_S2!$B$5:$AN$216=B148&amp;"3",COLUMN(Affectation_S2!$B$5:$AN$216)))&lt;&gt;0,MIN(IF(Affectation_S2!$B$5:$AN$216=B148&amp;"3",COLUMN(Affectation_S2!$B$5:$AN$216))),"")</f>
        <v/>
      </c>
      <c r="AT146" s="333" t="str">
        <f t="array" ref="AT146">IF(MIN(IF(Affectation_S2!$B$5:$AN$216=B148&amp;"4",COLUMN(Affectation_S2!$B$5:$AN$216)))&lt;&gt;0,MIN(IF(Affectation_S2!$B$5:$AN$216=B148&amp;"4",COLUMN(Affectation_S2!$B$5:$AN$216))),"")</f>
        <v/>
      </c>
    </row>
    <row r="147" spans="1:46" ht="20.100000000000001" hidden="1" customHeight="1">
      <c r="A147" s="695"/>
      <c r="B147" s="267"/>
      <c r="C147" s="267">
        <v>143</v>
      </c>
      <c r="D147" s="394">
        <f>IF(D148&lt;&gt;"",1,0)</f>
        <v>0</v>
      </c>
      <c r="E147" s="394">
        <f>IF(E148&lt;&gt;"",1,0)</f>
        <v>0</v>
      </c>
      <c r="F147" s="394">
        <f t="shared" ref="F147:AM147" si="153">IF(F148&lt;&gt;"",1,0)</f>
        <v>0</v>
      </c>
      <c r="G147" s="394">
        <f t="shared" si="153"/>
        <v>0</v>
      </c>
      <c r="H147" s="395">
        <f t="shared" si="153"/>
        <v>0</v>
      </c>
      <c r="I147" s="395">
        <f t="shared" si="153"/>
        <v>0</v>
      </c>
      <c r="J147" s="395">
        <f t="shared" si="153"/>
        <v>0</v>
      </c>
      <c r="K147" s="395">
        <f t="shared" si="153"/>
        <v>0</v>
      </c>
      <c r="L147" s="396">
        <f t="shared" si="153"/>
        <v>0</v>
      </c>
      <c r="M147" s="396">
        <f t="shared" si="153"/>
        <v>0</v>
      </c>
      <c r="N147" s="396">
        <f t="shared" si="153"/>
        <v>0</v>
      </c>
      <c r="O147" s="396">
        <f t="shared" si="153"/>
        <v>0</v>
      </c>
      <c r="P147" s="397">
        <f t="shared" si="153"/>
        <v>0</v>
      </c>
      <c r="Q147" s="397">
        <f t="shared" si="153"/>
        <v>0</v>
      </c>
      <c r="R147" s="397">
        <f t="shared" si="153"/>
        <v>0</v>
      </c>
      <c r="S147" s="397">
        <f t="shared" si="153"/>
        <v>0</v>
      </c>
      <c r="T147" s="398">
        <f t="shared" si="153"/>
        <v>0</v>
      </c>
      <c r="U147" s="398">
        <f t="shared" si="153"/>
        <v>0</v>
      </c>
      <c r="V147" s="398">
        <f t="shared" si="153"/>
        <v>0</v>
      </c>
      <c r="W147" s="398">
        <f t="shared" si="153"/>
        <v>0</v>
      </c>
      <c r="X147" s="399">
        <f t="shared" si="153"/>
        <v>1</v>
      </c>
      <c r="Y147" s="399">
        <f t="shared" si="153"/>
        <v>0</v>
      </c>
      <c r="Z147" s="399">
        <f t="shared" si="153"/>
        <v>0</v>
      </c>
      <c r="AA147" s="399">
        <f t="shared" si="153"/>
        <v>0</v>
      </c>
      <c r="AB147" s="400">
        <f t="shared" si="153"/>
        <v>0</v>
      </c>
      <c r="AC147" s="400">
        <f t="shared" si="153"/>
        <v>0</v>
      </c>
      <c r="AD147" s="400">
        <f t="shared" si="153"/>
        <v>0</v>
      </c>
      <c r="AE147" s="400">
        <f t="shared" si="153"/>
        <v>0</v>
      </c>
      <c r="AF147" s="401">
        <f t="shared" si="153"/>
        <v>0</v>
      </c>
      <c r="AG147" s="401">
        <f t="shared" si="153"/>
        <v>0</v>
      </c>
      <c r="AH147" s="401">
        <f t="shared" si="153"/>
        <v>0</v>
      </c>
      <c r="AI147" s="401">
        <f t="shared" si="153"/>
        <v>0</v>
      </c>
      <c r="AJ147" s="402">
        <f t="shared" si="153"/>
        <v>0</v>
      </c>
      <c r="AK147" s="402">
        <f t="shared" si="153"/>
        <v>0</v>
      </c>
      <c r="AL147" s="402">
        <f t="shared" si="153"/>
        <v>0</v>
      </c>
      <c r="AM147" s="402">
        <f t="shared" si="153"/>
        <v>0</v>
      </c>
      <c r="AO147" s="557"/>
      <c r="AP147" s="172"/>
      <c r="AQ147" s="153"/>
      <c r="AR147" s="153"/>
      <c r="AS147" s="153"/>
      <c r="AT147" s="193"/>
    </row>
    <row r="148" spans="1:46" ht="20.100000000000001" customHeight="1" thickBot="1">
      <c r="A148" s="696" t="s">
        <v>46</v>
      </c>
      <c r="B148" s="437" t="str">
        <f t="shared" ref="B148" si="154">C148&amp;"A"</f>
        <v>144A</v>
      </c>
      <c r="C148" s="268">
        <v>144</v>
      </c>
      <c r="D148" s="174"/>
      <c r="E148" s="174"/>
      <c r="F148" s="174"/>
      <c r="G148" s="174"/>
      <c r="H148" s="175"/>
      <c r="I148" s="175"/>
      <c r="J148" s="175"/>
      <c r="K148" s="175"/>
      <c r="L148" s="176"/>
      <c r="M148" s="176"/>
      <c r="N148" s="176"/>
      <c r="O148" s="176"/>
      <c r="P148" s="177"/>
      <c r="Q148" s="177"/>
      <c r="R148" s="177"/>
      <c r="S148" s="177"/>
      <c r="T148" s="178"/>
      <c r="U148" s="178"/>
      <c r="V148" s="178"/>
      <c r="W148" s="178"/>
      <c r="X148" s="179" t="s">
        <v>292</v>
      </c>
      <c r="Y148" s="179"/>
      <c r="Z148" s="179"/>
      <c r="AA148" s="179"/>
      <c r="AB148" s="180"/>
      <c r="AC148" s="180"/>
      <c r="AD148" s="180"/>
      <c r="AE148" s="180"/>
      <c r="AF148" s="181"/>
      <c r="AG148" s="181"/>
      <c r="AH148" s="181"/>
      <c r="AI148" s="181"/>
      <c r="AJ148" s="182"/>
      <c r="AK148" s="182"/>
      <c r="AL148" s="182"/>
      <c r="AM148" s="183"/>
      <c r="AO148" s="558" t="s">
        <v>46</v>
      </c>
      <c r="AP148" s="184" t="s">
        <v>189</v>
      </c>
      <c r="AQ148" s="335" t="str">
        <f>IFERROR(INDEX(Tableau_affectation_S2,AQ145,AQ146),"")</f>
        <v>Dynamique des gaz</v>
      </c>
      <c r="AR148" s="335" t="str">
        <f>IFERROR(INDEX(Tableau_affectation_S2,AR145,AR146),"")</f>
        <v/>
      </c>
      <c r="AS148" s="335" t="str">
        <f>IFERROR(INDEX(Tableau_affectation_S2,AS145,AS146),"")</f>
        <v/>
      </c>
      <c r="AT148" s="335" t="str">
        <f>IFERROR(INDEX(Tableau_affectation_S2,AT145,AT146),"")</f>
        <v/>
      </c>
    </row>
    <row r="149" spans="1:46" ht="20.100000000000001" hidden="1" customHeight="1">
      <c r="A149" s="673"/>
      <c r="B149" s="245"/>
      <c r="C149" s="245">
        <v>145</v>
      </c>
      <c r="D149" s="384" t="str">
        <f>$B$152&amp;D150</f>
        <v>148A0</v>
      </c>
      <c r="E149" s="384" t="str">
        <f>$B$152&amp;E150</f>
        <v>148A0</v>
      </c>
      <c r="F149" s="384" t="str">
        <f t="shared" ref="F149:AM149" si="155">$B$152&amp;F150</f>
        <v>148A0</v>
      </c>
      <c r="G149" s="384" t="str">
        <f t="shared" si="155"/>
        <v>148A0</v>
      </c>
      <c r="H149" s="385" t="str">
        <f t="shared" si="155"/>
        <v>148A0</v>
      </c>
      <c r="I149" s="385" t="str">
        <f t="shared" si="155"/>
        <v>148A0</v>
      </c>
      <c r="J149" s="385" t="str">
        <f t="shared" si="155"/>
        <v>148A0</v>
      </c>
      <c r="K149" s="385" t="str">
        <f t="shared" si="155"/>
        <v>148A0</v>
      </c>
      <c r="L149" s="386" t="str">
        <f t="shared" si="155"/>
        <v>148A0</v>
      </c>
      <c r="M149" s="386" t="str">
        <f t="shared" si="155"/>
        <v>148A0</v>
      </c>
      <c r="N149" s="386" t="str">
        <f t="shared" si="155"/>
        <v>148A0</v>
      </c>
      <c r="O149" s="386" t="str">
        <f t="shared" si="155"/>
        <v>148A0</v>
      </c>
      <c r="P149" s="387" t="str">
        <f t="shared" si="155"/>
        <v>148A0</v>
      </c>
      <c r="Q149" s="387" t="str">
        <f t="shared" si="155"/>
        <v>148A0</v>
      </c>
      <c r="R149" s="387" t="str">
        <f t="shared" si="155"/>
        <v>148A0</v>
      </c>
      <c r="S149" s="387" t="str">
        <f t="shared" si="155"/>
        <v>148A0</v>
      </c>
      <c r="T149" s="388" t="str">
        <f t="shared" si="155"/>
        <v>148A0</v>
      </c>
      <c r="U149" s="388" t="str">
        <f t="shared" si="155"/>
        <v>148A0</v>
      </c>
      <c r="V149" s="388" t="str">
        <f t="shared" si="155"/>
        <v>148A0</v>
      </c>
      <c r="W149" s="388" t="str">
        <f t="shared" si="155"/>
        <v>148A0</v>
      </c>
      <c r="X149" s="389" t="str">
        <f t="shared" si="155"/>
        <v>148A0</v>
      </c>
      <c r="Y149" s="389" t="str">
        <f t="shared" si="155"/>
        <v>148A0</v>
      </c>
      <c r="Z149" s="389" t="str">
        <f t="shared" si="155"/>
        <v>148A0</v>
      </c>
      <c r="AA149" s="389" t="str">
        <f t="shared" si="155"/>
        <v>148A0</v>
      </c>
      <c r="AB149" s="390" t="str">
        <f t="shared" si="155"/>
        <v>148A0</v>
      </c>
      <c r="AC149" s="390" t="str">
        <f t="shared" si="155"/>
        <v>148A0</v>
      </c>
      <c r="AD149" s="390" t="str">
        <f t="shared" si="155"/>
        <v>148A0</v>
      </c>
      <c r="AE149" s="390" t="str">
        <f t="shared" si="155"/>
        <v>148A0</v>
      </c>
      <c r="AF149" s="391" t="str">
        <f t="shared" si="155"/>
        <v>148A0</v>
      </c>
      <c r="AG149" s="391" t="str">
        <f t="shared" si="155"/>
        <v>148A0</v>
      </c>
      <c r="AH149" s="391" t="str">
        <f t="shared" si="155"/>
        <v>148A0</v>
      </c>
      <c r="AI149" s="391" t="str">
        <f t="shared" si="155"/>
        <v>148A0</v>
      </c>
      <c r="AJ149" s="392" t="str">
        <f t="shared" si="155"/>
        <v>148A0</v>
      </c>
      <c r="AK149" s="392" t="str">
        <f t="shared" si="155"/>
        <v>148A0</v>
      </c>
      <c r="AL149" s="392" t="str">
        <f t="shared" si="155"/>
        <v>148A0</v>
      </c>
      <c r="AM149" s="392" t="str">
        <f t="shared" si="155"/>
        <v>148A0</v>
      </c>
      <c r="AO149" s="535"/>
      <c r="AP149" s="161"/>
      <c r="AQ149" s="345">
        <f t="shared" ref="AQ149:AT149" si="156">AQ145+4</f>
        <v>148</v>
      </c>
      <c r="AR149" s="345">
        <f t="shared" si="156"/>
        <v>148</v>
      </c>
      <c r="AS149" s="345">
        <f t="shared" si="156"/>
        <v>148</v>
      </c>
      <c r="AT149" s="345">
        <f t="shared" si="156"/>
        <v>148</v>
      </c>
    </row>
    <row r="150" spans="1:46" ht="20.100000000000001" hidden="1" customHeight="1">
      <c r="A150" s="674"/>
      <c r="B150" s="246"/>
      <c r="C150" s="246">
        <v>146</v>
      </c>
      <c r="D150" s="394">
        <f>D151</f>
        <v>0</v>
      </c>
      <c r="E150" s="394">
        <f>IF(E151=1,SUM($D$151:E151),0)</f>
        <v>0</v>
      </c>
      <c r="F150" s="394">
        <f>IF(F151=1,SUM($D$151:F151),0)</f>
        <v>0</v>
      </c>
      <c r="G150" s="394">
        <f>IF(G151=1,SUM($D$151:G151),0)</f>
        <v>0</v>
      </c>
      <c r="H150" s="395">
        <f>IF(H151=1,SUM($D$151:H151),0)</f>
        <v>0</v>
      </c>
      <c r="I150" s="395">
        <f>IF(I151=1,SUM($D$151:I151),0)</f>
        <v>0</v>
      </c>
      <c r="J150" s="395">
        <f>IF(J151=1,SUM($D$151:J151),0)</f>
        <v>0</v>
      </c>
      <c r="K150" s="395">
        <f>IF(K151=1,SUM($D$151:K151),0)</f>
        <v>0</v>
      </c>
      <c r="L150" s="396">
        <f>IF(L151=1,SUM($D$151:L151),0)</f>
        <v>0</v>
      </c>
      <c r="M150" s="396">
        <f>IF(M151=1,SUM($D$151:M151),0)</f>
        <v>0</v>
      </c>
      <c r="N150" s="396">
        <f>IF(N151=1,SUM($D$151:N151),0)</f>
        <v>0</v>
      </c>
      <c r="O150" s="396">
        <f>IF(O151=1,SUM($D$151:O151),0)</f>
        <v>0</v>
      </c>
      <c r="P150" s="397">
        <f>IF(P151=1,SUM($D$151:P151),0)</f>
        <v>0</v>
      </c>
      <c r="Q150" s="397">
        <f>IF(Q151=1,SUM($D$151:Q151),0)</f>
        <v>0</v>
      </c>
      <c r="R150" s="397">
        <f>IF(R151=1,SUM($D$151:R151),0)</f>
        <v>0</v>
      </c>
      <c r="S150" s="397">
        <f>IF(S151=1,SUM($D$151:S151),0)</f>
        <v>0</v>
      </c>
      <c r="T150" s="398">
        <f>IF(T151=1,SUM($D$151:T151),0)</f>
        <v>0</v>
      </c>
      <c r="U150" s="398">
        <f>IF(U151=1,SUM($D$151:U151),0)</f>
        <v>0</v>
      </c>
      <c r="V150" s="398">
        <f>IF(V151=1,SUM($D$151:V151),0)</f>
        <v>0</v>
      </c>
      <c r="W150" s="398">
        <f>IF(W151=1,SUM($D$151:W151),0)</f>
        <v>0</v>
      </c>
      <c r="X150" s="399">
        <f>IF(X151=1,SUM($D$151:X151),0)</f>
        <v>0</v>
      </c>
      <c r="Y150" s="399">
        <f>IF(Y151=1,SUM($D$151:Y151),0)</f>
        <v>0</v>
      </c>
      <c r="Z150" s="399">
        <f>IF(Z151=1,SUM($D$151:Z151),0)</f>
        <v>0</v>
      </c>
      <c r="AA150" s="399">
        <f>IF(AA151=1,SUM($D$151:AA151),0)</f>
        <v>0</v>
      </c>
      <c r="AB150" s="400">
        <f>IF(AB151=1,SUM($D$151:AB151),0)</f>
        <v>0</v>
      </c>
      <c r="AC150" s="400">
        <f>IF(AC151=1,SUM($D$151:AC151),0)</f>
        <v>0</v>
      </c>
      <c r="AD150" s="400">
        <f>IF(AD151=1,SUM($D$151:AD151),0)</f>
        <v>0</v>
      </c>
      <c r="AE150" s="400">
        <f>IF(AE151=1,SUM($D$151:AE151),0)</f>
        <v>0</v>
      </c>
      <c r="AF150" s="401">
        <f>IF(AF151=1,SUM($D$151:AF151),0)</f>
        <v>0</v>
      </c>
      <c r="AG150" s="401">
        <f>IF(AG151=1,SUM($D$151:AG151),0)</f>
        <v>0</v>
      </c>
      <c r="AH150" s="401">
        <f>IF(AH151=1,SUM($D$151:AH151),0)</f>
        <v>0</v>
      </c>
      <c r="AI150" s="401">
        <f>IF(AI151=1,SUM($D$151:AI151),0)</f>
        <v>0</v>
      </c>
      <c r="AJ150" s="402">
        <f>IF(AJ151=1,SUM($D$151:AJ151),0)</f>
        <v>0</v>
      </c>
      <c r="AK150" s="402">
        <f>IF(AK151=1,SUM($D$151:AK151),0)</f>
        <v>0</v>
      </c>
      <c r="AL150" s="402">
        <f>IF(AL151=1,SUM($D$151:AL151),0)</f>
        <v>0</v>
      </c>
      <c r="AM150" s="402">
        <f>IF(AM151=1,SUM($D$151:AM151),0)</f>
        <v>0</v>
      </c>
      <c r="AO150" s="536"/>
      <c r="AP150" s="172"/>
      <c r="AQ150" s="333" t="str">
        <f t="array" ref="AQ150">IF(MIN(IF(Affectation_S2!$B$5:$AN$216=B152&amp;"1",COLUMN(Affectation_S2!$B$5:$AN$216)))&lt;&gt;0,MIN(IF(Affectation_S2!$B$5:$AN$216=B152&amp;"1",COLUMN(Affectation_S2!$B$5:$AN$216))),"")</f>
        <v/>
      </c>
      <c r="AR150" s="333" t="str">
        <f t="array" ref="AR150">IF(MIN(IF(Affectation_S2!$B$5:$AN$216=B152&amp;"2",COLUMN(Affectation_S2!$B$5:$AN$216)))&lt;&gt;0,MIN(IF(Affectation_S2!$B$5:$AN$216=B152&amp;"2",COLUMN(Affectation_S2!$B$5:$AN$216))),"")</f>
        <v/>
      </c>
      <c r="AS150" s="333" t="str">
        <f t="array" ref="AS150">IF(MIN(IF(Affectation_S2!$B$5:$AN$216=B152&amp;"3",COLUMN(Affectation_S2!$B$5:$AN$216)))&lt;&gt;0,MIN(IF(Affectation_S2!$B$5:$AN$216=B152&amp;"3",COLUMN(Affectation_S2!$B$5:$AN$216))),"")</f>
        <v/>
      </c>
      <c r="AT150" s="333" t="str">
        <f t="array" ref="AT150">IF(MIN(IF(Affectation_S2!$B$5:$AN$216=B152&amp;"4",COLUMN(Affectation_S2!$B$5:$AN$216)))&lt;&gt;0,MIN(IF(Affectation_S2!$B$5:$AN$216=B152&amp;"4",COLUMN(Affectation_S2!$B$5:$AN$216))),"")</f>
        <v/>
      </c>
    </row>
    <row r="151" spans="1:46" ht="20.100000000000001" hidden="1" customHeight="1">
      <c r="A151" s="674"/>
      <c r="B151" s="246"/>
      <c r="C151" s="246">
        <v>147</v>
      </c>
      <c r="D151" s="394">
        <f>IF(D152&lt;&gt;"",1,0)</f>
        <v>0</v>
      </c>
      <c r="E151" s="394">
        <f>IF(E152&lt;&gt;"",1,0)</f>
        <v>0</v>
      </c>
      <c r="F151" s="394">
        <f t="shared" ref="F151:AM151" si="157">IF(F152&lt;&gt;"",1,0)</f>
        <v>0</v>
      </c>
      <c r="G151" s="394">
        <f t="shared" si="157"/>
        <v>0</v>
      </c>
      <c r="H151" s="395">
        <f t="shared" si="157"/>
        <v>0</v>
      </c>
      <c r="I151" s="395">
        <f t="shared" si="157"/>
        <v>0</v>
      </c>
      <c r="J151" s="395">
        <f t="shared" si="157"/>
        <v>0</v>
      </c>
      <c r="K151" s="395">
        <f t="shared" si="157"/>
        <v>0</v>
      </c>
      <c r="L151" s="396">
        <f t="shared" si="157"/>
        <v>0</v>
      </c>
      <c r="M151" s="396">
        <f t="shared" si="157"/>
        <v>0</v>
      </c>
      <c r="N151" s="396">
        <f t="shared" si="157"/>
        <v>0</v>
      </c>
      <c r="O151" s="396">
        <f t="shared" si="157"/>
        <v>0</v>
      </c>
      <c r="P151" s="397">
        <f t="shared" si="157"/>
        <v>0</v>
      </c>
      <c r="Q151" s="397">
        <f t="shared" si="157"/>
        <v>0</v>
      </c>
      <c r="R151" s="397">
        <f t="shared" si="157"/>
        <v>0</v>
      </c>
      <c r="S151" s="397">
        <f t="shared" si="157"/>
        <v>0</v>
      </c>
      <c r="T151" s="398">
        <f t="shared" si="157"/>
        <v>0</v>
      </c>
      <c r="U151" s="398">
        <f t="shared" si="157"/>
        <v>0</v>
      </c>
      <c r="V151" s="398">
        <f t="shared" si="157"/>
        <v>0</v>
      </c>
      <c r="W151" s="398">
        <f t="shared" si="157"/>
        <v>0</v>
      </c>
      <c r="X151" s="399">
        <f t="shared" si="157"/>
        <v>0</v>
      </c>
      <c r="Y151" s="399">
        <f t="shared" si="157"/>
        <v>0</v>
      </c>
      <c r="Z151" s="399">
        <f t="shared" si="157"/>
        <v>0</v>
      </c>
      <c r="AA151" s="399">
        <f t="shared" si="157"/>
        <v>0</v>
      </c>
      <c r="AB151" s="400">
        <f t="shared" si="157"/>
        <v>0</v>
      </c>
      <c r="AC151" s="400">
        <f t="shared" si="157"/>
        <v>0</v>
      </c>
      <c r="AD151" s="400">
        <f t="shared" si="157"/>
        <v>0</v>
      </c>
      <c r="AE151" s="400">
        <f t="shared" si="157"/>
        <v>0</v>
      </c>
      <c r="AF151" s="401">
        <f t="shared" si="157"/>
        <v>0</v>
      </c>
      <c r="AG151" s="401">
        <f t="shared" si="157"/>
        <v>0</v>
      </c>
      <c r="AH151" s="401">
        <f t="shared" si="157"/>
        <v>0</v>
      </c>
      <c r="AI151" s="401">
        <f t="shared" si="157"/>
        <v>0</v>
      </c>
      <c r="AJ151" s="402">
        <f t="shared" si="157"/>
        <v>0</v>
      </c>
      <c r="AK151" s="402">
        <f t="shared" si="157"/>
        <v>0</v>
      </c>
      <c r="AL151" s="402">
        <f t="shared" si="157"/>
        <v>0</v>
      </c>
      <c r="AM151" s="402">
        <f t="shared" si="157"/>
        <v>0</v>
      </c>
      <c r="AO151" s="536"/>
      <c r="AP151" s="172"/>
      <c r="AQ151" s="153"/>
      <c r="AR151" s="153"/>
      <c r="AS151" s="153"/>
      <c r="AT151" s="193"/>
    </row>
    <row r="152" spans="1:46" ht="20.100000000000001" customHeight="1" thickBot="1">
      <c r="A152" s="675" t="s">
        <v>25</v>
      </c>
      <c r="B152" s="430" t="str">
        <f t="shared" ref="B152" si="158">C152&amp;"A"</f>
        <v>148A</v>
      </c>
      <c r="C152" s="247">
        <v>148</v>
      </c>
      <c r="D152" s="174"/>
      <c r="E152" s="174"/>
      <c r="F152" s="174"/>
      <c r="G152" s="174"/>
      <c r="H152" s="175"/>
      <c r="I152" s="175"/>
      <c r="J152" s="175"/>
      <c r="K152" s="175"/>
      <c r="L152" s="176"/>
      <c r="M152" s="176"/>
      <c r="N152" s="176"/>
      <c r="O152" s="176"/>
      <c r="P152" s="177"/>
      <c r="Q152" s="177"/>
      <c r="R152" s="177"/>
      <c r="S152" s="177"/>
      <c r="T152" s="178"/>
      <c r="U152" s="178"/>
      <c r="V152" s="178"/>
      <c r="W152" s="178"/>
      <c r="X152" s="179"/>
      <c r="Y152" s="179"/>
      <c r="Z152" s="179"/>
      <c r="AA152" s="179"/>
      <c r="AB152" s="180"/>
      <c r="AC152" s="180"/>
      <c r="AD152" s="180"/>
      <c r="AE152" s="180"/>
      <c r="AF152" s="181"/>
      <c r="AG152" s="181"/>
      <c r="AH152" s="181"/>
      <c r="AI152" s="181"/>
      <c r="AJ152" s="182"/>
      <c r="AK152" s="182"/>
      <c r="AL152" s="182"/>
      <c r="AM152" s="183"/>
      <c r="AO152" s="537" t="s">
        <v>25</v>
      </c>
      <c r="AP152" s="184" t="s">
        <v>189</v>
      </c>
      <c r="AQ152" s="335" t="str">
        <f>IFERROR(INDEX(Tableau_affectation_S2,AQ149,AQ150),"")</f>
        <v/>
      </c>
      <c r="AR152" s="335" t="str">
        <f>IFERROR(INDEX(Tableau_affectation_S2,AR149,AR150),"")</f>
        <v/>
      </c>
      <c r="AS152" s="335" t="str">
        <f>IFERROR(INDEX(Tableau_affectation_S2,AS149,AS150),"")</f>
        <v/>
      </c>
      <c r="AT152" s="335" t="str">
        <f>IFERROR(INDEX(Tableau_affectation_S2,AT149,AT150),"")</f>
        <v/>
      </c>
    </row>
    <row r="153" spans="1:46" ht="32.25" hidden="1" customHeight="1">
      <c r="A153" s="697"/>
      <c r="B153" s="269"/>
      <c r="C153" s="269">
        <v>149</v>
      </c>
      <c r="D153" s="384" t="str">
        <f>$B$156&amp;D154</f>
        <v>152A0</v>
      </c>
      <c r="E153" s="384" t="str">
        <f>$B$156&amp;E154</f>
        <v>152A0</v>
      </c>
      <c r="F153" s="384" t="str">
        <f t="shared" ref="F153:AM153" si="159">$B$156&amp;F154</f>
        <v>152A0</v>
      </c>
      <c r="G153" s="384" t="str">
        <f t="shared" si="159"/>
        <v>152A0</v>
      </c>
      <c r="H153" s="385" t="str">
        <f t="shared" si="159"/>
        <v>152A0</v>
      </c>
      <c r="I153" s="385" t="str">
        <f t="shared" si="159"/>
        <v>152A0</v>
      </c>
      <c r="J153" s="385" t="str">
        <f t="shared" si="159"/>
        <v>152A0</v>
      </c>
      <c r="K153" s="385" t="str">
        <f t="shared" si="159"/>
        <v>152A0</v>
      </c>
      <c r="L153" s="386" t="str">
        <f t="shared" si="159"/>
        <v>152A0</v>
      </c>
      <c r="M153" s="386" t="str">
        <f t="shared" si="159"/>
        <v>152A0</v>
      </c>
      <c r="N153" s="386" t="str">
        <f t="shared" si="159"/>
        <v>152A0</v>
      </c>
      <c r="O153" s="386" t="str">
        <f t="shared" si="159"/>
        <v>152A0</v>
      </c>
      <c r="P153" s="387" t="str">
        <f t="shared" si="159"/>
        <v>152A0</v>
      </c>
      <c r="Q153" s="387" t="str">
        <f t="shared" si="159"/>
        <v>152A0</v>
      </c>
      <c r="R153" s="387" t="str">
        <f t="shared" si="159"/>
        <v>152A0</v>
      </c>
      <c r="S153" s="387" t="str">
        <f t="shared" si="159"/>
        <v>152A0</v>
      </c>
      <c r="T153" s="388" t="str">
        <f t="shared" si="159"/>
        <v>152A1</v>
      </c>
      <c r="U153" s="388" t="str">
        <f t="shared" si="159"/>
        <v>152A0</v>
      </c>
      <c r="V153" s="388" t="str">
        <f t="shared" si="159"/>
        <v>152A0</v>
      </c>
      <c r="W153" s="388" t="str">
        <f t="shared" si="159"/>
        <v>152A0</v>
      </c>
      <c r="X153" s="389" t="str">
        <f t="shared" si="159"/>
        <v>152A2</v>
      </c>
      <c r="Y153" s="389" t="str">
        <f t="shared" si="159"/>
        <v>152A0</v>
      </c>
      <c r="Z153" s="389" t="str">
        <f t="shared" si="159"/>
        <v>152A0</v>
      </c>
      <c r="AA153" s="389" t="str">
        <f t="shared" si="159"/>
        <v>152A0</v>
      </c>
      <c r="AB153" s="390" t="str">
        <f t="shared" si="159"/>
        <v>152A0</v>
      </c>
      <c r="AC153" s="390" t="str">
        <f t="shared" si="159"/>
        <v>152A0</v>
      </c>
      <c r="AD153" s="390" t="str">
        <f t="shared" si="159"/>
        <v>152A0</v>
      </c>
      <c r="AE153" s="390" t="str">
        <f t="shared" si="159"/>
        <v>152A0</v>
      </c>
      <c r="AF153" s="391" t="str">
        <f t="shared" si="159"/>
        <v>152A0</v>
      </c>
      <c r="AG153" s="391" t="str">
        <f t="shared" si="159"/>
        <v>152A0</v>
      </c>
      <c r="AH153" s="391" t="str">
        <f t="shared" si="159"/>
        <v>152A0</v>
      </c>
      <c r="AI153" s="391" t="str">
        <f t="shared" si="159"/>
        <v>152A0</v>
      </c>
      <c r="AJ153" s="392" t="str">
        <f t="shared" si="159"/>
        <v>152A0</v>
      </c>
      <c r="AK153" s="392" t="str">
        <f t="shared" si="159"/>
        <v>152A0</v>
      </c>
      <c r="AL153" s="392" t="str">
        <f t="shared" si="159"/>
        <v>152A0</v>
      </c>
      <c r="AM153" s="392" t="str">
        <f t="shared" si="159"/>
        <v>152A0</v>
      </c>
      <c r="AO153" s="559"/>
      <c r="AP153" s="161"/>
      <c r="AQ153" s="345">
        <f t="shared" ref="AQ153:AT153" si="160">AQ149+4</f>
        <v>152</v>
      </c>
      <c r="AR153" s="345">
        <f t="shared" si="160"/>
        <v>152</v>
      </c>
      <c r="AS153" s="345">
        <f t="shared" si="160"/>
        <v>152</v>
      </c>
      <c r="AT153" s="345">
        <f t="shared" si="160"/>
        <v>152</v>
      </c>
    </row>
    <row r="154" spans="1:46" ht="20.100000000000001" hidden="1" customHeight="1">
      <c r="A154" s="698"/>
      <c r="B154" s="270"/>
      <c r="C154" s="270">
        <v>150</v>
      </c>
      <c r="D154" s="394">
        <f>D155</f>
        <v>0</v>
      </c>
      <c r="E154" s="394">
        <f>IF(E155=1,SUM($D$155:E155),0)</f>
        <v>0</v>
      </c>
      <c r="F154" s="394">
        <f>IF(F155=1,SUM($D$155:F155),0)</f>
        <v>0</v>
      </c>
      <c r="G154" s="394">
        <f>IF(G155=1,SUM($D$155:G155),0)</f>
        <v>0</v>
      </c>
      <c r="H154" s="395">
        <f>IF(H155=1,SUM($D$155:H155),0)</f>
        <v>0</v>
      </c>
      <c r="I154" s="395">
        <f>IF(I155=1,SUM($D$155:I155),0)</f>
        <v>0</v>
      </c>
      <c r="J154" s="395">
        <f>IF(J155=1,SUM($D$155:J155),0)</f>
        <v>0</v>
      </c>
      <c r="K154" s="395">
        <f>IF(K155=1,SUM($D$155:K155),0)</f>
        <v>0</v>
      </c>
      <c r="L154" s="396">
        <f>IF(L155=1,SUM($D$155:L155),0)</f>
        <v>0</v>
      </c>
      <c r="M154" s="396">
        <f>IF(M155=1,SUM($D$155:M155),0)</f>
        <v>0</v>
      </c>
      <c r="N154" s="396">
        <f>IF(N155=1,SUM($D$155:N155),0)</f>
        <v>0</v>
      </c>
      <c r="O154" s="396">
        <f>IF(O155=1,SUM($D$155:O155),0)</f>
        <v>0</v>
      </c>
      <c r="P154" s="397">
        <f>IF(P155=1,SUM($D$155:P155),0)</f>
        <v>0</v>
      </c>
      <c r="Q154" s="397">
        <f>IF(Q155=1,SUM($D$155:Q155),0)</f>
        <v>0</v>
      </c>
      <c r="R154" s="397">
        <f>IF(R155=1,SUM($D$155:R155),0)</f>
        <v>0</v>
      </c>
      <c r="S154" s="397">
        <f>IF(S155=1,SUM($D$155:S155),0)</f>
        <v>0</v>
      </c>
      <c r="T154" s="398">
        <f>IF(T155=1,SUM($D$155:T155),0)</f>
        <v>1</v>
      </c>
      <c r="U154" s="398">
        <f>IF(U155=1,SUM($D$155:U155),0)</f>
        <v>0</v>
      </c>
      <c r="V154" s="398">
        <f>IF(V155=1,SUM($D$155:V155),0)</f>
        <v>0</v>
      </c>
      <c r="W154" s="398">
        <f>IF(W155=1,SUM($D$155:W155),0)</f>
        <v>0</v>
      </c>
      <c r="X154" s="399">
        <f>IF(X155=1,SUM($D$155:X155),0)</f>
        <v>2</v>
      </c>
      <c r="Y154" s="399">
        <f>IF(Y155=1,SUM($D$155:Y155),0)</f>
        <v>0</v>
      </c>
      <c r="Z154" s="399">
        <f>IF(Z155=1,SUM($D$155:Z155),0)</f>
        <v>0</v>
      </c>
      <c r="AA154" s="399">
        <f>IF(AA155=1,SUM($D$155:AA155),0)</f>
        <v>0</v>
      </c>
      <c r="AB154" s="400">
        <f>IF(AB155=1,SUM($D$155:AB155),0)</f>
        <v>0</v>
      </c>
      <c r="AC154" s="400">
        <f>IF(AC155=1,SUM($D$155:AC155),0)</f>
        <v>0</v>
      </c>
      <c r="AD154" s="400">
        <f>IF(AD155=1,SUM($D$155:AD155),0)</f>
        <v>0</v>
      </c>
      <c r="AE154" s="400">
        <f>IF(AE155=1,SUM($D$155:AE155),0)</f>
        <v>0</v>
      </c>
      <c r="AF154" s="401">
        <f>IF(AF155=1,SUM($D$155:AF155),0)</f>
        <v>0</v>
      </c>
      <c r="AG154" s="401">
        <f>IF(AG155=1,SUM($D$155:AG155),0)</f>
        <v>0</v>
      </c>
      <c r="AH154" s="401">
        <f>IF(AH155=1,SUM($D$155:AH155),0)</f>
        <v>0</v>
      </c>
      <c r="AI154" s="401">
        <f>IF(AI155=1,SUM($D$155:AI155),0)</f>
        <v>0</v>
      </c>
      <c r="AJ154" s="402">
        <f>IF(AJ155=1,SUM($D$155:AJ155),0)</f>
        <v>0</v>
      </c>
      <c r="AK154" s="402">
        <f>IF(AK155=1,SUM($D$155:AK155),0)</f>
        <v>0</v>
      </c>
      <c r="AL154" s="402">
        <f>IF(AL155=1,SUM($D$155:AL155),0)</f>
        <v>0</v>
      </c>
      <c r="AM154" s="402">
        <f>IF(AM155=1,SUM($D$155:AM155),0)</f>
        <v>0</v>
      </c>
      <c r="AO154" s="560"/>
      <c r="AP154" s="172"/>
      <c r="AQ154" s="333">
        <f t="array" ref="AQ154">IF(MIN(IF(Affectation_S2!$B$5:$AN$216=B156&amp;"1",COLUMN(Affectation_S2!$B$5:$AN$216)))&lt;&gt;0,MIN(IF(Affectation_S2!$B$5:$AN$216=B156&amp;"1",COLUMN(Affectation_S2!$B$5:$AN$216))),"")</f>
        <v>20</v>
      </c>
      <c r="AR154" s="333">
        <f t="array" ref="AR154">IF(MIN(IF(Affectation_S2!$B$5:$AN$216=B156&amp;"2",COLUMN(Affectation_S2!$B$5:$AN$216)))&lt;&gt;0,MIN(IF(Affectation_S2!$B$5:$AN$216=B156&amp;"2",COLUMN(Affectation_S2!$B$5:$AN$216))),"")</f>
        <v>24</v>
      </c>
      <c r="AS154" s="333" t="str">
        <f t="array" ref="AS154">IF(MIN(IF(Affectation_S2!$B$5:$AN$216=B156&amp;"3",COLUMN(Affectation_S2!$B$5:$AN$216)))&lt;&gt;0,MIN(IF(Affectation_S2!$B$5:$AN$216=B156&amp;"3",COLUMN(Affectation_S2!$B$5:$AN$216))),"")</f>
        <v/>
      </c>
      <c r="AT154" s="333" t="str">
        <f t="array" ref="AT154">IF(MIN(IF(Affectation_S2!$B$5:$AN$216=B156&amp;"4",COLUMN(Affectation_S2!$B$5:$AN$216)))&lt;&gt;0,MIN(IF(Affectation_S2!$B$5:$AN$216=B156&amp;"4",COLUMN(Affectation_S2!$B$5:$AN$216))),"")</f>
        <v/>
      </c>
    </row>
    <row r="155" spans="1:46" ht="20.100000000000001" hidden="1" customHeight="1">
      <c r="A155" s="698"/>
      <c r="B155" s="270"/>
      <c r="C155" s="270">
        <v>151</v>
      </c>
      <c r="D155" s="394">
        <f>IF(D156&lt;&gt;"",1,0)</f>
        <v>0</v>
      </c>
      <c r="E155" s="394">
        <f>IF(E156&lt;&gt;"",1,0)</f>
        <v>0</v>
      </c>
      <c r="F155" s="394">
        <f t="shared" ref="F155:AM155" si="161">IF(F156&lt;&gt;"",1,0)</f>
        <v>0</v>
      </c>
      <c r="G155" s="394">
        <f t="shared" si="161"/>
        <v>0</v>
      </c>
      <c r="H155" s="395">
        <f t="shared" si="161"/>
        <v>0</v>
      </c>
      <c r="I155" s="395">
        <f t="shared" si="161"/>
        <v>0</v>
      </c>
      <c r="J155" s="395">
        <f t="shared" si="161"/>
        <v>0</v>
      </c>
      <c r="K155" s="395">
        <f t="shared" si="161"/>
        <v>0</v>
      </c>
      <c r="L155" s="396">
        <f t="shared" si="161"/>
        <v>0</v>
      </c>
      <c r="M155" s="396">
        <f t="shared" si="161"/>
        <v>0</v>
      </c>
      <c r="N155" s="396">
        <f t="shared" si="161"/>
        <v>0</v>
      </c>
      <c r="O155" s="396">
        <f t="shared" si="161"/>
        <v>0</v>
      </c>
      <c r="P155" s="397">
        <f t="shared" si="161"/>
        <v>0</v>
      </c>
      <c r="Q155" s="397">
        <f t="shared" si="161"/>
        <v>0</v>
      </c>
      <c r="R155" s="397">
        <f t="shared" si="161"/>
        <v>0</v>
      </c>
      <c r="S155" s="397">
        <f t="shared" si="161"/>
        <v>0</v>
      </c>
      <c r="T155" s="398">
        <f t="shared" si="161"/>
        <v>1</v>
      </c>
      <c r="U155" s="398">
        <f t="shared" si="161"/>
        <v>0</v>
      </c>
      <c r="V155" s="398">
        <f t="shared" si="161"/>
        <v>0</v>
      </c>
      <c r="W155" s="398">
        <f t="shared" si="161"/>
        <v>0</v>
      </c>
      <c r="X155" s="399">
        <f t="shared" si="161"/>
        <v>1</v>
      </c>
      <c r="Y155" s="399">
        <f t="shared" si="161"/>
        <v>0</v>
      </c>
      <c r="Z155" s="399">
        <f t="shared" si="161"/>
        <v>0</v>
      </c>
      <c r="AA155" s="399">
        <f t="shared" si="161"/>
        <v>0</v>
      </c>
      <c r="AB155" s="400">
        <f t="shared" si="161"/>
        <v>0</v>
      </c>
      <c r="AC155" s="400">
        <f t="shared" si="161"/>
        <v>0</v>
      </c>
      <c r="AD155" s="400">
        <f t="shared" si="161"/>
        <v>0</v>
      </c>
      <c r="AE155" s="400">
        <f t="shared" si="161"/>
        <v>0</v>
      </c>
      <c r="AF155" s="401">
        <f t="shared" si="161"/>
        <v>0</v>
      </c>
      <c r="AG155" s="401">
        <f t="shared" si="161"/>
        <v>0</v>
      </c>
      <c r="AH155" s="401">
        <f t="shared" si="161"/>
        <v>0</v>
      </c>
      <c r="AI155" s="401">
        <f t="shared" si="161"/>
        <v>0</v>
      </c>
      <c r="AJ155" s="402">
        <f t="shared" si="161"/>
        <v>0</v>
      </c>
      <c r="AK155" s="402">
        <f t="shared" si="161"/>
        <v>0</v>
      </c>
      <c r="AL155" s="402">
        <f t="shared" si="161"/>
        <v>0</v>
      </c>
      <c r="AM155" s="402">
        <f t="shared" si="161"/>
        <v>0</v>
      </c>
      <c r="AO155" s="560"/>
      <c r="AP155" s="172"/>
      <c r="AQ155" s="153"/>
      <c r="AR155" s="153"/>
      <c r="AS155" s="153"/>
      <c r="AT155" s="193"/>
    </row>
    <row r="156" spans="1:46" ht="20.100000000000001" customHeight="1" thickBot="1">
      <c r="A156" s="699" t="s">
        <v>43</v>
      </c>
      <c r="B156" s="438" t="str">
        <f t="shared" ref="B156" si="162">C156&amp;"A"</f>
        <v>152A</v>
      </c>
      <c r="C156" s="271">
        <v>152</v>
      </c>
      <c r="D156" s="174"/>
      <c r="E156" s="174"/>
      <c r="F156" s="174"/>
      <c r="G156" s="174"/>
      <c r="H156" s="175"/>
      <c r="I156" s="175"/>
      <c r="J156" s="175"/>
      <c r="K156" s="175"/>
      <c r="L156" s="176"/>
      <c r="M156" s="176"/>
      <c r="N156" s="176"/>
      <c r="O156" s="176"/>
      <c r="P156" s="177"/>
      <c r="Q156" s="177"/>
      <c r="R156" s="177"/>
      <c r="S156" s="177"/>
      <c r="T156" s="178" t="s">
        <v>273</v>
      </c>
      <c r="U156" s="178"/>
      <c r="V156" s="178"/>
      <c r="W156" s="178"/>
      <c r="X156" s="179" t="s">
        <v>298</v>
      </c>
      <c r="Y156" s="179"/>
      <c r="Z156" s="179"/>
      <c r="AA156" s="179"/>
      <c r="AB156" s="180"/>
      <c r="AC156" s="180"/>
      <c r="AD156" s="180"/>
      <c r="AE156" s="180"/>
      <c r="AF156" s="181"/>
      <c r="AG156" s="181"/>
      <c r="AH156" s="181"/>
      <c r="AI156" s="181"/>
      <c r="AJ156" s="182"/>
      <c r="AK156" s="182"/>
      <c r="AL156" s="182"/>
      <c r="AM156" s="183"/>
      <c r="AO156" s="561" t="s">
        <v>43</v>
      </c>
      <c r="AP156" s="184" t="s">
        <v>189</v>
      </c>
      <c r="AQ156" s="335" t="str">
        <f>IFERROR(INDEX(Tableau_affectation_S2,AQ153,AQ154),"")</f>
        <v>Optimisation</v>
      </c>
      <c r="AR156" s="335" t="str">
        <f>IFERROR(INDEX(Tableau_affectation_S2,AR153,AR154),"")</f>
        <v>Asservissement et Régulation</v>
      </c>
      <c r="AS156" s="335" t="str">
        <f>IFERROR(INDEX(Tableau_affectation_S2,AS153,AS154),"")</f>
        <v/>
      </c>
      <c r="AT156" s="335" t="str">
        <f>IFERROR(INDEX(Tableau_affectation_S2,AT153,AT154),"")</f>
        <v/>
      </c>
    </row>
    <row r="157" spans="1:46" ht="20.100000000000001" hidden="1" customHeight="1">
      <c r="A157" s="700"/>
      <c r="B157" s="272"/>
      <c r="C157" s="272">
        <v>153</v>
      </c>
      <c r="D157" s="384" t="str">
        <f>$B$160&amp;D158</f>
        <v>156A1</v>
      </c>
      <c r="E157" s="384" t="str">
        <f>$B$160&amp;E158</f>
        <v>156A0</v>
      </c>
      <c r="F157" s="384" t="str">
        <f t="shared" ref="F157:AM157" si="163">$B$160&amp;F158</f>
        <v>156A0</v>
      </c>
      <c r="G157" s="384" t="str">
        <f t="shared" si="163"/>
        <v>156A0</v>
      </c>
      <c r="H157" s="385" t="str">
        <f t="shared" si="163"/>
        <v>156A2</v>
      </c>
      <c r="I157" s="385" t="str">
        <f t="shared" si="163"/>
        <v>156A0</v>
      </c>
      <c r="J157" s="385" t="str">
        <f t="shared" si="163"/>
        <v>156A0</v>
      </c>
      <c r="K157" s="385" t="str">
        <f t="shared" si="163"/>
        <v>156A0</v>
      </c>
      <c r="L157" s="386" t="str">
        <f t="shared" si="163"/>
        <v>156A0</v>
      </c>
      <c r="M157" s="386" t="str">
        <f t="shared" si="163"/>
        <v>156A0</v>
      </c>
      <c r="N157" s="386" t="str">
        <f t="shared" si="163"/>
        <v>156A0</v>
      </c>
      <c r="O157" s="386" t="str">
        <f t="shared" si="163"/>
        <v>156A0</v>
      </c>
      <c r="P157" s="387" t="str">
        <f t="shared" si="163"/>
        <v>156A0</v>
      </c>
      <c r="Q157" s="387" t="str">
        <f t="shared" si="163"/>
        <v>156A0</v>
      </c>
      <c r="R157" s="387" t="str">
        <f t="shared" si="163"/>
        <v>156A0</v>
      </c>
      <c r="S157" s="387" t="str">
        <f t="shared" si="163"/>
        <v>156A0</v>
      </c>
      <c r="T157" s="388" t="str">
        <f t="shared" si="163"/>
        <v>156A0</v>
      </c>
      <c r="U157" s="388" t="str">
        <f t="shared" si="163"/>
        <v>156A0</v>
      </c>
      <c r="V157" s="388" t="str">
        <f t="shared" si="163"/>
        <v>156A0</v>
      </c>
      <c r="W157" s="388" t="str">
        <f t="shared" si="163"/>
        <v>156A0</v>
      </c>
      <c r="X157" s="389" t="str">
        <f t="shared" si="163"/>
        <v>156A0</v>
      </c>
      <c r="Y157" s="389" t="str">
        <f t="shared" si="163"/>
        <v>156A0</v>
      </c>
      <c r="Z157" s="389" t="str">
        <f t="shared" si="163"/>
        <v>156A0</v>
      </c>
      <c r="AA157" s="389" t="str">
        <f t="shared" si="163"/>
        <v>156A0</v>
      </c>
      <c r="AB157" s="390" t="str">
        <f t="shared" si="163"/>
        <v>156A0</v>
      </c>
      <c r="AC157" s="390" t="str">
        <f t="shared" si="163"/>
        <v>156A0</v>
      </c>
      <c r="AD157" s="390" t="str">
        <f t="shared" si="163"/>
        <v>156A0</v>
      </c>
      <c r="AE157" s="390" t="str">
        <f t="shared" si="163"/>
        <v>156A0</v>
      </c>
      <c r="AF157" s="391" t="str">
        <f t="shared" si="163"/>
        <v>156A0</v>
      </c>
      <c r="AG157" s="391" t="str">
        <f t="shared" si="163"/>
        <v>156A0</v>
      </c>
      <c r="AH157" s="391" t="str">
        <f t="shared" si="163"/>
        <v>156A0</v>
      </c>
      <c r="AI157" s="391" t="str">
        <f t="shared" si="163"/>
        <v>156A0</v>
      </c>
      <c r="AJ157" s="392" t="str">
        <f t="shared" si="163"/>
        <v>156A0</v>
      </c>
      <c r="AK157" s="392" t="str">
        <f t="shared" si="163"/>
        <v>156A0</v>
      </c>
      <c r="AL157" s="392" t="str">
        <f t="shared" si="163"/>
        <v>156A0</v>
      </c>
      <c r="AM157" s="392" t="str">
        <f t="shared" si="163"/>
        <v>156A0</v>
      </c>
      <c r="AO157" s="562"/>
      <c r="AP157" s="161"/>
      <c r="AQ157" s="345">
        <f t="shared" ref="AQ157:AT157" si="164">AQ153+4</f>
        <v>156</v>
      </c>
      <c r="AR157" s="345">
        <f t="shared" si="164"/>
        <v>156</v>
      </c>
      <c r="AS157" s="345">
        <f t="shared" si="164"/>
        <v>156</v>
      </c>
      <c r="AT157" s="345">
        <f t="shared" si="164"/>
        <v>156</v>
      </c>
    </row>
    <row r="158" spans="1:46" ht="20.100000000000001" hidden="1" customHeight="1">
      <c r="A158" s="701"/>
      <c r="B158" s="273"/>
      <c r="C158" s="273">
        <v>154</v>
      </c>
      <c r="D158" s="394">
        <f>D159</f>
        <v>1</v>
      </c>
      <c r="E158" s="394">
        <f>IF(E159=1,SUM($D$159:E159),0)</f>
        <v>0</v>
      </c>
      <c r="F158" s="394">
        <f>IF(F159=1,SUM($D$159:F159),0)</f>
        <v>0</v>
      </c>
      <c r="G158" s="394">
        <f>IF(G159=1,SUM($D$159:G159),0)</f>
        <v>0</v>
      </c>
      <c r="H158" s="395">
        <f>IF(H159=1,SUM($D$159:H159),0)</f>
        <v>2</v>
      </c>
      <c r="I158" s="395">
        <f>IF(I159=1,SUM($D$159:I159),0)</f>
        <v>0</v>
      </c>
      <c r="J158" s="395">
        <f>IF(J159=1,SUM($D$159:J159),0)</f>
        <v>0</v>
      </c>
      <c r="K158" s="395">
        <f>IF(K159=1,SUM($D$159:K159),0)</f>
        <v>0</v>
      </c>
      <c r="L158" s="396">
        <f>IF(L159=1,SUM($D$159:L159),0)</f>
        <v>0</v>
      </c>
      <c r="M158" s="396">
        <f>IF(M159=1,SUM($D$159:M159),0)</f>
        <v>0</v>
      </c>
      <c r="N158" s="396">
        <f>IF(N159=1,SUM($D$159:N159),0)</f>
        <v>0</v>
      </c>
      <c r="O158" s="396">
        <f>IF(O159=1,SUM($D$159:O159),0)</f>
        <v>0</v>
      </c>
      <c r="P158" s="397">
        <f>IF(P159=1,SUM($D$159:P159),0)</f>
        <v>0</v>
      </c>
      <c r="Q158" s="397">
        <f>IF(Q159=1,SUM($D$159:Q159),0)</f>
        <v>0</v>
      </c>
      <c r="R158" s="397">
        <f>IF(R159=1,SUM($D$159:R159),0)</f>
        <v>0</v>
      </c>
      <c r="S158" s="397">
        <f>IF(S159=1,SUM($D$159:S159),0)</f>
        <v>0</v>
      </c>
      <c r="T158" s="398">
        <f>IF(T159=1,SUM($D$159:T159),0)</f>
        <v>0</v>
      </c>
      <c r="U158" s="398">
        <f>IF(U159=1,SUM($D$159:U159),0)</f>
        <v>0</v>
      </c>
      <c r="V158" s="398">
        <f>IF(V159=1,SUM($D$159:V159),0)</f>
        <v>0</v>
      </c>
      <c r="W158" s="398">
        <f>IF(W159=1,SUM($D$159:W159),0)</f>
        <v>0</v>
      </c>
      <c r="X158" s="399">
        <f>IF(X159=1,SUM($D$159:X159),0)</f>
        <v>0</v>
      </c>
      <c r="Y158" s="399">
        <f>IF(Y159=1,SUM($D$159:Y159),0)</f>
        <v>0</v>
      </c>
      <c r="Z158" s="399">
        <f>IF(Z159=1,SUM($D$159:Z159),0)</f>
        <v>0</v>
      </c>
      <c r="AA158" s="399">
        <f>IF(AA159=1,SUM($D$159:AA159),0)</f>
        <v>0</v>
      </c>
      <c r="AB158" s="400">
        <f>IF(AB159=1,SUM($D$159:AB159),0)</f>
        <v>0</v>
      </c>
      <c r="AC158" s="400">
        <f>IF(AC159=1,SUM($D$159:AC159),0)</f>
        <v>0</v>
      </c>
      <c r="AD158" s="400">
        <f>IF(AD159=1,SUM($D$159:AD159),0)</f>
        <v>0</v>
      </c>
      <c r="AE158" s="400">
        <f>IF(AE159=1,SUM($D$159:AE159),0)</f>
        <v>0</v>
      </c>
      <c r="AF158" s="401">
        <f>IF(AF159=1,SUM($D$159:AF159),0)</f>
        <v>0</v>
      </c>
      <c r="AG158" s="401">
        <f>IF(AG159=1,SUM($D$159:AG159),0)</f>
        <v>0</v>
      </c>
      <c r="AH158" s="401">
        <f>IF(AH159=1,SUM($D$159:AH159),0)</f>
        <v>0</v>
      </c>
      <c r="AI158" s="401">
        <f>IF(AI159=1,SUM($D$159:AI159),0)</f>
        <v>0</v>
      </c>
      <c r="AJ158" s="402">
        <f>IF(AJ159=1,SUM($D$159:AJ159),0)</f>
        <v>0</v>
      </c>
      <c r="AK158" s="402">
        <f>IF(AK159=1,SUM($D$159:AK159),0)</f>
        <v>0</v>
      </c>
      <c r="AL158" s="402">
        <f>IF(AL159=1,SUM($D$159:AL159),0)</f>
        <v>0</v>
      </c>
      <c r="AM158" s="402">
        <f>IF(AM159=1,SUM($D$159:AM159),0)</f>
        <v>0</v>
      </c>
      <c r="AO158" s="563"/>
      <c r="AP158" s="172"/>
      <c r="AQ158" s="333">
        <f t="array" ref="AQ158">IF(MIN(IF(Affectation_S2!$B$5:$AN$216=B160&amp;"1",COLUMN(Affectation_S2!$B$5:$AN$216)))&lt;&gt;0,MIN(IF(Affectation_S2!$B$5:$AN$216=B160&amp;"1",COLUMN(Affectation_S2!$B$5:$AN$216))),"")</f>
        <v>4</v>
      </c>
      <c r="AR158" s="333">
        <f t="array" ref="AR158">IF(MIN(IF(Affectation_S2!$B$5:$AN$216=B160&amp;"2",COLUMN(Affectation_S2!$B$5:$AN$216)))&lt;&gt;0,MIN(IF(Affectation_S2!$B$5:$AN$216=B160&amp;"2",COLUMN(Affectation_S2!$B$5:$AN$216))),"")</f>
        <v>8</v>
      </c>
      <c r="AS158" s="333" t="str">
        <f t="array" ref="AS158">IF(MIN(IF(Affectation_S2!$B$5:$AN$216=B160&amp;"3",COLUMN(Affectation_S2!$B$5:$AN$216)))&lt;&gt;0,MIN(IF(Affectation_S2!$B$5:$AN$216=B160&amp;"3",COLUMN(Affectation_S2!$B$5:$AN$216))),"")</f>
        <v/>
      </c>
      <c r="AT158" s="333" t="str">
        <f t="array" ref="AT158">IF(MIN(IF(Affectation_S2!$B$5:$AN$216=B160&amp;"4",COLUMN(Affectation_S2!$B$5:$AN$216)))&lt;&gt;0,MIN(IF(Affectation_S2!$B$5:$AN$216=B160&amp;"4",COLUMN(Affectation_S2!$B$5:$AN$216))),"")</f>
        <v/>
      </c>
    </row>
    <row r="159" spans="1:46" ht="20.100000000000001" hidden="1" customHeight="1">
      <c r="A159" s="701"/>
      <c r="B159" s="273"/>
      <c r="C159" s="273">
        <v>155</v>
      </c>
      <c r="D159" s="394">
        <f>IF(D160&lt;&gt;"",1,0)</f>
        <v>1</v>
      </c>
      <c r="E159" s="394">
        <f>IF(E160&lt;&gt;"",1,0)</f>
        <v>0</v>
      </c>
      <c r="F159" s="394">
        <f t="shared" ref="F159:AM159" si="165">IF(F160&lt;&gt;"",1,0)</f>
        <v>0</v>
      </c>
      <c r="G159" s="394">
        <f t="shared" si="165"/>
        <v>0</v>
      </c>
      <c r="H159" s="395">
        <f t="shared" si="165"/>
        <v>1</v>
      </c>
      <c r="I159" s="395">
        <f t="shared" si="165"/>
        <v>0</v>
      </c>
      <c r="J159" s="395">
        <f t="shared" si="165"/>
        <v>0</v>
      </c>
      <c r="K159" s="395">
        <f t="shared" si="165"/>
        <v>0</v>
      </c>
      <c r="L159" s="396">
        <f t="shared" si="165"/>
        <v>0</v>
      </c>
      <c r="M159" s="396">
        <f t="shared" si="165"/>
        <v>0</v>
      </c>
      <c r="N159" s="396">
        <f t="shared" si="165"/>
        <v>0</v>
      </c>
      <c r="O159" s="396">
        <f t="shared" si="165"/>
        <v>0</v>
      </c>
      <c r="P159" s="397">
        <f t="shared" si="165"/>
        <v>0</v>
      </c>
      <c r="Q159" s="397">
        <f t="shared" si="165"/>
        <v>0</v>
      </c>
      <c r="R159" s="397">
        <f t="shared" si="165"/>
        <v>0</v>
      </c>
      <c r="S159" s="397">
        <f t="shared" si="165"/>
        <v>0</v>
      </c>
      <c r="T159" s="398">
        <f t="shared" si="165"/>
        <v>0</v>
      </c>
      <c r="U159" s="398">
        <f t="shared" si="165"/>
        <v>0</v>
      </c>
      <c r="V159" s="398">
        <f t="shared" si="165"/>
        <v>0</v>
      </c>
      <c r="W159" s="398">
        <f t="shared" si="165"/>
        <v>0</v>
      </c>
      <c r="X159" s="399">
        <f t="shared" si="165"/>
        <v>0</v>
      </c>
      <c r="Y159" s="399">
        <f t="shared" si="165"/>
        <v>0</v>
      </c>
      <c r="Z159" s="399">
        <f t="shared" si="165"/>
        <v>0</v>
      </c>
      <c r="AA159" s="399">
        <f t="shared" si="165"/>
        <v>0</v>
      </c>
      <c r="AB159" s="400">
        <f t="shared" si="165"/>
        <v>0</v>
      </c>
      <c r="AC159" s="400">
        <f t="shared" si="165"/>
        <v>0</v>
      </c>
      <c r="AD159" s="400">
        <f t="shared" si="165"/>
        <v>0</v>
      </c>
      <c r="AE159" s="400">
        <f t="shared" si="165"/>
        <v>0</v>
      </c>
      <c r="AF159" s="401">
        <f t="shared" si="165"/>
        <v>0</v>
      </c>
      <c r="AG159" s="401">
        <f t="shared" si="165"/>
        <v>0</v>
      </c>
      <c r="AH159" s="401">
        <f t="shared" si="165"/>
        <v>0</v>
      </c>
      <c r="AI159" s="401">
        <f t="shared" si="165"/>
        <v>0</v>
      </c>
      <c r="AJ159" s="402">
        <f t="shared" si="165"/>
        <v>0</v>
      </c>
      <c r="AK159" s="402">
        <f t="shared" si="165"/>
        <v>0</v>
      </c>
      <c r="AL159" s="402">
        <f t="shared" si="165"/>
        <v>0</v>
      </c>
      <c r="AM159" s="402">
        <f t="shared" si="165"/>
        <v>0</v>
      </c>
      <c r="AO159" s="563"/>
      <c r="AP159" s="172"/>
      <c r="AQ159" s="153"/>
      <c r="AR159" s="153"/>
      <c r="AS159" s="153"/>
      <c r="AT159" s="193"/>
    </row>
    <row r="160" spans="1:46" ht="20.100000000000001" customHeight="1" thickBot="1">
      <c r="A160" s="702" t="s">
        <v>63</v>
      </c>
      <c r="B160" s="439" t="str">
        <f t="shared" ref="B160" si="166">C160&amp;"A"</f>
        <v>156A</v>
      </c>
      <c r="C160" s="274">
        <v>156</v>
      </c>
      <c r="D160" s="174" t="s">
        <v>206</v>
      </c>
      <c r="E160" s="174"/>
      <c r="F160" s="174"/>
      <c r="G160" s="174"/>
      <c r="H160" s="175" t="s">
        <v>206</v>
      </c>
      <c r="I160" s="175"/>
      <c r="J160" s="175"/>
      <c r="K160" s="175"/>
      <c r="L160" s="176"/>
      <c r="M160" s="176"/>
      <c r="N160" s="176"/>
      <c r="O160" s="176"/>
      <c r="P160" s="177"/>
      <c r="Q160" s="177"/>
      <c r="R160" s="177"/>
      <c r="S160" s="177"/>
      <c r="T160" s="178"/>
      <c r="U160" s="178"/>
      <c r="V160" s="178"/>
      <c r="W160" s="178"/>
      <c r="X160" s="179"/>
      <c r="Y160" s="179"/>
      <c r="Z160" s="179"/>
      <c r="AA160" s="179"/>
      <c r="AB160" s="180"/>
      <c r="AC160" s="180"/>
      <c r="AD160" s="180"/>
      <c r="AE160" s="180"/>
      <c r="AF160" s="181"/>
      <c r="AG160" s="181"/>
      <c r="AH160" s="181"/>
      <c r="AI160" s="181"/>
      <c r="AJ160" s="182"/>
      <c r="AK160" s="182"/>
      <c r="AL160" s="182"/>
      <c r="AM160" s="183"/>
      <c r="AO160" s="564" t="s">
        <v>63</v>
      </c>
      <c r="AP160" s="184" t="s">
        <v>189</v>
      </c>
      <c r="AQ160" s="335" t="str">
        <f>IFERROR(INDEX(Tableau_affectation_S2,AQ157,AQ158),"")</f>
        <v>Projet de Fin de Cycle</v>
      </c>
      <c r="AR160" s="335" t="str">
        <f>IFERROR(INDEX(Tableau_affectation_S2,AR157,AR158),"")</f>
        <v>Projet de Fin de Cycle</v>
      </c>
      <c r="AS160" s="335" t="str">
        <f>IFERROR(INDEX(Tableau_affectation_S2,AS157,AS158),"")</f>
        <v/>
      </c>
      <c r="AT160" s="335" t="str">
        <f>IFERROR(INDEX(Tableau_affectation_S2,AT157,AT158),"")</f>
        <v/>
      </c>
    </row>
    <row r="161" spans="1:46" ht="20.100000000000001" hidden="1" customHeight="1">
      <c r="A161" s="703"/>
      <c r="B161" s="275"/>
      <c r="C161" s="275">
        <v>157</v>
      </c>
      <c r="D161" s="384" t="str">
        <f>$B$164&amp;D162</f>
        <v>160A0</v>
      </c>
      <c r="E161" s="384" t="str">
        <f>$B$164&amp;E162</f>
        <v>160A0</v>
      </c>
      <c r="F161" s="384" t="str">
        <f t="shared" ref="F161:AM161" si="167">$B$164&amp;F162</f>
        <v>160A0</v>
      </c>
      <c r="G161" s="384" t="str">
        <f t="shared" si="167"/>
        <v>160A0</v>
      </c>
      <c r="H161" s="385" t="str">
        <f t="shared" si="167"/>
        <v>160A0</v>
      </c>
      <c r="I161" s="385" t="str">
        <f t="shared" si="167"/>
        <v>160A0</v>
      </c>
      <c r="J161" s="385" t="str">
        <f t="shared" si="167"/>
        <v>160A0</v>
      </c>
      <c r="K161" s="385" t="str">
        <f t="shared" si="167"/>
        <v>160A0</v>
      </c>
      <c r="L161" s="386" t="str">
        <f t="shared" si="167"/>
        <v>160A0</v>
      </c>
      <c r="M161" s="386" t="str">
        <f t="shared" si="167"/>
        <v>160A0</v>
      </c>
      <c r="N161" s="386" t="str">
        <f t="shared" si="167"/>
        <v>160A0</v>
      </c>
      <c r="O161" s="386" t="str">
        <f t="shared" si="167"/>
        <v>160A0</v>
      </c>
      <c r="P161" s="387" t="str">
        <f t="shared" si="167"/>
        <v>160A0</v>
      </c>
      <c r="Q161" s="387" t="str">
        <f t="shared" si="167"/>
        <v>160A0</v>
      </c>
      <c r="R161" s="387" t="str">
        <f t="shared" si="167"/>
        <v>160A0</v>
      </c>
      <c r="S161" s="387" t="str">
        <f t="shared" si="167"/>
        <v>160A0</v>
      </c>
      <c r="T161" s="388" t="str">
        <f t="shared" si="167"/>
        <v>160A0</v>
      </c>
      <c r="U161" s="388" t="str">
        <f t="shared" si="167"/>
        <v>160A0</v>
      </c>
      <c r="V161" s="388" t="str">
        <f t="shared" si="167"/>
        <v>160A0</v>
      </c>
      <c r="W161" s="388" t="str">
        <f t="shared" si="167"/>
        <v>160A0</v>
      </c>
      <c r="X161" s="389" t="str">
        <f t="shared" si="167"/>
        <v>160A0</v>
      </c>
      <c r="Y161" s="389" t="str">
        <f t="shared" si="167"/>
        <v>160A0</v>
      </c>
      <c r="Z161" s="389" t="str">
        <f t="shared" si="167"/>
        <v>160A0</v>
      </c>
      <c r="AA161" s="389" t="str">
        <f t="shared" si="167"/>
        <v>160A0</v>
      </c>
      <c r="AB161" s="390" t="str">
        <f t="shared" si="167"/>
        <v>160A0</v>
      </c>
      <c r="AC161" s="390" t="str">
        <f t="shared" si="167"/>
        <v>160A0</v>
      </c>
      <c r="AD161" s="390" t="str">
        <f t="shared" si="167"/>
        <v>160A0</v>
      </c>
      <c r="AE161" s="390" t="str">
        <f t="shared" si="167"/>
        <v>160A0</v>
      </c>
      <c r="AF161" s="391" t="str">
        <f t="shared" si="167"/>
        <v>160A0</v>
      </c>
      <c r="AG161" s="391" t="str">
        <f t="shared" si="167"/>
        <v>160A0</v>
      </c>
      <c r="AH161" s="391" t="str">
        <f t="shared" si="167"/>
        <v>160A0</v>
      </c>
      <c r="AI161" s="391" t="str">
        <f t="shared" si="167"/>
        <v>160A0</v>
      </c>
      <c r="AJ161" s="392" t="str">
        <f t="shared" si="167"/>
        <v>160A0</v>
      </c>
      <c r="AK161" s="392" t="str">
        <f t="shared" si="167"/>
        <v>160A0</v>
      </c>
      <c r="AL161" s="392" t="str">
        <f t="shared" si="167"/>
        <v>160A0</v>
      </c>
      <c r="AM161" s="392" t="str">
        <f t="shared" si="167"/>
        <v>160A0</v>
      </c>
      <c r="AO161" s="565"/>
      <c r="AP161" s="161"/>
      <c r="AQ161" s="345">
        <f t="shared" ref="AQ161:AT161" si="168">AQ157+4</f>
        <v>160</v>
      </c>
      <c r="AR161" s="345">
        <f t="shared" si="168"/>
        <v>160</v>
      </c>
      <c r="AS161" s="345">
        <f t="shared" si="168"/>
        <v>160</v>
      </c>
      <c r="AT161" s="345">
        <f t="shared" si="168"/>
        <v>160</v>
      </c>
    </row>
    <row r="162" spans="1:46" ht="20.100000000000001" hidden="1" customHeight="1">
      <c r="A162" s="704"/>
      <c r="B162" s="276"/>
      <c r="C162" s="276">
        <v>158</v>
      </c>
      <c r="D162" s="394">
        <f>D163</f>
        <v>0</v>
      </c>
      <c r="E162" s="394">
        <f>IF(E163=1,SUM($D$163:E163),0)</f>
        <v>0</v>
      </c>
      <c r="F162" s="394">
        <f>IF(F163=1,SUM($D$163:F163),0)</f>
        <v>0</v>
      </c>
      <c r="G162" s="394">
        <f>IF(G163=1,SUM($D$163:G163),0)</f>
        <v>0</v>
      </c>
      <c r="H162" s="395">
        <f>IF(H163=1,SUM($D$163:H163),0)</f>
        <v>0</v>
      </c>
      <c r="I162" s="395">
        <f>IF(I163=1,SUM($D$163:I163),0)</f>
        <v>0</v>
      </c>
      <c r="J162" s="395">
        <f>IF(J163=1,SUM($D$163:J163),0)</f>
        <v>0</v>
      </c>
      <c r="K162" s="395">
        <f>IF(K163=1,SUM($D$163:K163),0)</f>
        <v>0</v>
      </c>
      <c r="L162" s="396">
        <f>IF(L163=1,SUM($D$163:L163),0)</f>
        <v>0</v>
      </c>
      <c r="M162" s="396">
        <f>IF(M163=1,SUM($D$163:M163),0)</f>
        <v>0</v>
      </c>
      <c r="N162" s="396">
        <f>IF(N163=1,SUM($D$163:N163),0)</f>
        <v>0</v>
      </c>
      <c r="O162" s="396">
        <f>IF(O163=1,SUM($D$163:O163),0)</f>
        <v>0</v>
      </c>
      <c r="P162" s="397">
        <f>IF(P163=1,SUM($D$163:P163),0)</f>
        <v>0</v>
      </c>
      <c r="Q162" s="397">
        <f>IF(Q163=1,SUM($D$163:Q163),0)</f>
        <v>0</v>
      </c>
      <c r="R162" s="397">
        <f>IF(R163=1,SUM($D$163:R163),0)</f>
        <v>0</v>
      </c>
      <c r="S162" s="397">
        <f>IF(S163=1,SUM($D$163:S163),0)</f>
        <v>0</v>
      </c>
      <c r="T162" s="398">
        <f>IF(T163=1,SUM($D$163:T163),0)</f>
        <v>0</v>
      </c>
      <c r="U162" s="398">
        <f>IF(U163=1,SUM($D$163:U163),0)</f>
        <v>0</v>
      </c>
      <c r="V162" s="398">
        <f>IF(V163=1,SUM($D$163:V163),0)</f>
        <v>0</v>
      </c>
      <c r="W162" s="398">
        <f>IF(W163=1,SUM($D$163:W163),0)</f>
        <v>0</v>
      </c>
      <c r="X162" s="399">
        <f>IF(X163=1,SUM($D$163:X163),0)</f>
        <v>0</v>
      </c>
      <c r="Y162" s="399">
        <f>IF(Y163=1,SUM($D$163:Y163),0)</f>
        <v>0</v>
      </c>
      <c r="Z162" s="399">
        <f>IF(Z163=1,SUM($D$163:Z163),0)</f>
        <v>0</v>
      </c>
      <c r="AA162" s="399">
        <f>IF(AA163=1,SUM($D$163:AA163),0)</f>
        <v>0</v>
      </c>
      <c r="AB162" s="400">
        <f>IF(AB163=1,SUM($D$163:AB163),0)</f>
        <v>0</v>
      </c>
      <c r="AC162" s="400">
        <f>IF(AC163=1,SUM($D$163:AC163),0)</f>
        <v>0</v>
      </c>
      <c r="AD162" s="400">
        <f>IF(AD163=1,SUM($D$163:AD163),0)</f>
        <v>0</v>
      </c>
      <c r="AE162" s="400">
        <f>IF(AE163=1,SUM($D$163:AE163),0)</f>
        <v>0</v>
      </c>
      <c r="AF162" s="401">
        <f>IF(AF163=1,SUM($D$163:AF163),0)</f>
        <v>0</v>
      </c>
      <c r="AG162" s="401">
        <f>IF(AG163=1,SUM($D$163:AG163),0)</f>
        <v>0</v>
      </c>
      <c r="AH162" s="401">
        <f>IF(AH163=1,SUM($D$163:AH163),0)</f>
        <v>0</v>
      </c>
      <c r="AI162" s="401">
        <f>IF(AI163=1,SUM($D$163:AI163),0)</f>
        <v>0</v>
      </c>
      <c r="AJ162" s="402">
        <f>IF(AJ163=1,SUM($D$163:AJ163),0)</f>
        <v>0</v>
      </c>
      <c r="AK162" s="402">
        <f>IF(AK163=1,SUM($D$163:AK163),0)</f>
        <v>0</v>
      </c>
      <c r="AL162" s="402">
        <f>IF(AL163=1,SUM($D$163:AL163),0)</f>
        <v>0</v>
      </c>
      <c r="AM162" s="402">
        <f>IF(AM163=1,SUM($D$163:AM163),0)</f>
        <v>0</v>
      </c>
      <c r="AO162" s="566"/>
      <c r="AP162" s="172"/>
      <c r="AQ162" s="333" t="str">
        <f t="array" ref="AQ162">IF(MIN(IF(Affectation_S2!$B$5:$AN$216=B164&amp;"1",COLUMN(Affectation_S2!$B$5:$AN$216)))&lt;&gt;0,MIN(IF(Affectation_S2!$B$5:$AN$216=B164&amp;"1",COLUMN(Affectation_S2!$B$5:$AN$216))),"")</f>
        <v/>
      </c>
      <c r="AR162" s="333" t="str">
        <f t="array" ref="AR162">IF(MIN(IF(Affectation_S2!$B$5:$AN$216=B164&amp;"2",COLUMN(Affectation_S2!$B$5:$AN$216)))&lt;&gt;0,MIN(IF(Affectation_S2!$B$5:$AN$216=B164&amp;"2",COLUMN(Affectation_S2!$B$5:$AN$216))),"")</f>
        <v/>
      </c>
      <c r="AS162" s="333" t="str">
        <f t="array" ref="AS162">IF(MIN(IF(Affectation_S2!$B$5:$AN$216=B164&amp;"3",COLUMN(Affectation_S2!$B$5:$AN$216)))&lt;&gt;0,MIN(IF(Affectation_S2!$B$5:$AN$216=B164&amp;"3",COLUMN(Affectation_S2!$B$5:$AN$216))),"")</f>
        <v/>
      </c>
      <c r="AT162" s="333" t="str">
        <f t="array" ref="AT162">IF(MIN(IF(Affectation_S2!$B$5:$AN$216=B164&amp;"4",COLUMN(Affectation_S2!$B$5:$AN$216)))&lt;&gt;0,MIN(IF(Affectation_S2!$B$5:$AN$216=B164&amp;"4",COLUMN(Affectation_S2!$B$5:$AN$216))),"")</f>
        <v/>
      </c>
    </row>
    <row r="163" spans="1:46" ht="20.100000000000001" hidden="1" customHeight="1">
      <c r="A163" s="704"/>
      <c r="B163" s="276"/>
      <c r="C163" s="276">
        <v>159</v>
      </c>
      <c r="D163" s="394">
        <f>IF(D164&lt;&gt;"",1,0)</f>
        <v>0</v>
      </c>
      <c r="E163" s="394">
        <f>IF(E164&lt;&gt;"",1,0)</f>
        <v>0</v>
      </c>
      <c r="F163" s="394">
        <f t="shared" ref="F163:AM163" si="169">IF(F164&lt;&gt;"",1,0)</f>
        <v>0</v>
      </c>
      <c r="G163" s="394">
        <f t="shared" si="169"/>
        <v>0</v>
      </c>
      <c r="H163" s="395">
        <f t="shared" si="169"/>
        <v>0</v>
      </c>
      <c r="I163" s="395">
        <f t="shared" si="169"/>
        <v>0</v>
      </c>
      <c r="J163" s="395">
        <f t="shared" si="169"/>
        <v>0</v>
      </c>
      <c r="K163" s="395">
        <f t="shared" si="169"/>
        <v>0</v>
      </c>
      <c r="L163" s="396">
        <f t="shared" si="169"/>
        <v>0</v>
      </c>
      <c r="M163" s="396">
        <f t="shared" si="169"/>
        <v>0</v>
      </c>
      <c r="N163" s="396">
        <f t="shared" si="169"/>
        <v>0</v>
      </c>
      <c r="O163" s="396">
        <f t="shared" si="169"/>
        <v>0</v>
      </c>
      <c r="P163" s="397">
        <f t="shared" si="169"/>
        <v>0</v>
      </c>
      <c r="Q163" s="397">
        <f t="shared" si="169"/>
        <v>0</v>
      </c>
      <c r="R163" s="397">
        <f t="shared" si="169"/>
        <v>0</v>
      </c>
      <c r="S163" s="397">
        <f t="shared" si="169"/>
        <v>0</v>
      </c>
      <c r="T163" s="398">
        <f t="shared" si="169"/>
        <v>0</v>
      </c>
      <c r="U163" s="398">
        <f t="shared" si="169"/>
        <v>0</v>
      </c>
      <c r="V163" s="398">
        <f t="shared" si="169"/>
        <v>0</v>
      </c>
      <c r="W163" s="398">
        <f t="shared" si="169"/>
        <v>0</v>
      </c>
      <c r="X163" s="399">
        <f t="shared" si="169"/>
        <v>0</v>
      </c>
      <c r="Y163" s="399">
        <f t="shared" si="169"/>
        <v>0</v>
      </c>
      <c r="Z163" s="399">
        <f t="shared" si="169"/>
        <v>0</v>
      </c>
      <c r="AA163" s="399">
        <f t="shared" si="169"/>
        <v>0</v>
      </c>
      <c r="AB163" s="400">
        <f t="shared" si="169"/>
        <v>0</v>
      </c>
      <c r="AC163" s="400">
        <f t="shared" si="169"/>
        <v>0</v>
      </c>
      <c r="AD163" s="400">
        <f t="shared" si="169"/>
        <v>0</v>
      </c>
      <c r="AE163" s="400">
        <f t="shared" si="169"/>
        <v>0</v>
      </c>
      <c r="AF163" s="401">
        <f t="shared" si="169"/>
        <v>0</v>
      </c>
      <c r="AG163" s="401">
        <f t="shared" si="169"/>
        <v>0</v>
      </c>
      <c r="AH163" s="401">
        <f t="shared" si="169"/>
        <v>0</v>
      </c>
      <c r="AI163" s="401">
        <f t="shared" si="169"/>
        <v>0</v>
      </c>
      <c r="AJ163" s="402">
        <f t="shared" si="169"/>
        <v>0</v>
      </c>
      <c r="AK163" s="402">
        <f t="shared" si="169"/>
        <v>0</v>
      </c>
      <c r="AL163" s="402">
        <f t="shared" si="169"/>
        <v>0</v>
      </c>
      <c r="AM163" s="402">
        <f t="shared" si="169"/>
        <v>0</v>
      </c>
      <c r="AO163" s="566"/>
      <c r="AP163" s="172"/>
      <c r="AQ163" s="153"/>
      <c r="AR163" s="153"/>
      <c r="AS163" s="153"/>
      <c r="AT163" s="193"/>
    </row>
    <row r="164" spans="1:46" ht="20.100000000000001" customHeight="1" thickBot="1">
      <c r="A164" s="705" t="s">
        <v>49</v>
      </c>
      <c r="B164" s="440" t="str">
        <f t="shared" ref="B164" si="170">C164&amp;"A"</f>
        <v>160A</v>
      </c>
      <c r="C164" s="277">
        <v>160</v>
      </c>
      <c r="D164" s="174"/>
      <c r="E164" s="174"/>
      <c r="F164" s="174"/>
      <c r="G164" s="174"/>
      <c r="H164" s="175"/>
      <c r="I164" s="175"/>
      <c r="J164" s="175"/>
      <c r="K164" s="175"/>
      <c r="L164" s="176"/>
      <c r="M164" s="176"/>
      <c r="N164" s="176"/>
      <c r="O164" s="176"/>
      <c r="P164" s="177"/>
      <c r="Q164" s="177"/>
      <c r="R164" s="177"/>
      <c r="S164" s="177"/>
      <c r="T164" s="178"/>
      <c r="U164" s="178"/>
      <c r="V164" s="178"/>
      <c r="W164" s="178"/>
      <c r="X164" s="179"/>
      <c r="Y164" s="179"/>
      <c r="Z164" s="179"/>
      <c r="AA164" s="179"/>
      <c r="AB164" s="180"/>
      <c r="AC164" s="180"/>
      <c r="AD164" s="180"/>
      <c r="AE164" s="180"/>
      <c r="AF164" s="181"/>
      <c r="AG164" s="181"/>
      <c r="AH164" s="181"/>
      <c r="AI164" s="181"/>
      <c r="AJ164" s="182"/>
      <c r="AK164" s="182"/>
      <c r="AL164" s="182"/>
      <c r="AM164" s="183"/>
      <c r="AO164" s="567" t="s">
        <v>49</v>
      </c>
      <c r="AP164" s="184" t="s">
        <v>189</v>
      </c>
      <c r="AQ164" s="335" t="str">
        <f>IFERROR(INDEX(Tableau_affectation_S2,AQ161,AQ162),"")</f>
        <v/>
      </c>
      <c r="AR164" s="335" t="str">
        <f>IFERROR(INDEX(Tableau_affectation_S2,AR161,AR162),"")</f>
        <v/>
      </c>
      <c r="AS164" s="335" t="str">
        <f>IFERROR(INDEX(Tableau_affectation_S2,AS161,AS162),"")</f>
        <v/>
      </c>
      <c r="AT164" s="335" t="str">
        <f>IFERROR(INDEX(Tableau_affectation_S2,AT161,AT162),"")</f>
        <v/>
      </c>
    </row>
    <row r="165" spans="1:46" ht="20.100000000000001" hidden="1" customHeight="1">
      <c r="A165" s="706"/>
      <c r="B165" s="278"/>
      <c r="C165" s="278">
        <v>161</v>
      </c>
      <c r="D165" s="384" t="str">
        <f>$B$168&amp;D166</f>
        <v>164A0</v>
      </c>
      <c r="E165" s="384" t="str">
        <f>$B$168&amp;E166</f>
        <v>164A0</v>
      </c>
      <c r="F165" s="384" t="str">
        <f t="shared" ref="F165:AM165" si="171">$B$168&amp;F166</f>
        <v>164A0</v>
      </c>
      <c r="G165" s="384" t="str">
        <f t="shared" si="171"/>
        <v>164A0</v>
      </c>
      <c r="H165" s="385" t="str">
        <f t="shared" si="171"/>
        <v>164A0</v>
      </c>
      <c r="I165" s="385" t="str">
        <f t="shared" si="171"/>
        <v>164A0</v>
      </c>
      <c r="J165" s="385" t="str">
        <f t="shared" si="171"/>
        <v>164A0</v>
      </c>
      <c r="K165" s="385" t="str">
        <f t="shared" si="171"/>
        <v>164A0</v>
      </c>
      <c r="L165" s="386" t="str">
        <f t="shared" si="171"/>
        <v>164A0</v>
      </c>
      <c r="M165" s="386" t="str">
        <f t="shared" si="171"/>
        <v>164A0</v>
      </c>
      <c r="N165" s="386" t="str">
        <f t="shared" si="171"/>
        <v>164A0</v>
      </c>
      <c r="O165" s="386" t="str">
        <f t="shared" si="171"/>
        <v>164A0</v>
      </c>
      <c r="P165" s="387" t="str">
        <f t="shared" si="171"/>
        <v>164A0</v>
      </c>
      <c r="Q165" s="387" t="str">
        <f t="shared" si="171"/>
        <v>164A0</v>
      </c>
      <c r="R165" s="387" t="str">
        <f t="shared" si="171"/>
        <v>164A0</v>
      </c>
      <c r="S165" s="387" t="str">
        <f t="shared" si="171"/>
        <v>164A0</v>
      </c>
      <c r="T165" s="388" t="str">
        <f t="shared" si="171"/>
        <v>164A0</v>
      </c>
      <c r="U165" s="388" t="str">
        <f t="shared" si="171"/>
        <v>164A0</v>
      </c>
      <c r="V165" s="388" t="str">
        <f t="shared" si="171"/>
        <v>164A0</v>
      </c>
      <c r="W165" s="388" t="str">
        <f t="shared" si="171"/>
        <v>164A0</v>
      </c>
      <c r="X165" s="389" t="str">
        <f t="shared" si="171"/>
        <v>164A1</v>
      </c>
      <c r="Y165" s="389" t="str">
        <f t="shared" si="171"/>
        <v>164A2</v>
      </c>
      <c r="Z165" s="389" t="str">
        <f t="shared" si="171"/>
        <v>164A3</v>
      </c>
      <c r="AA165" s="389" t="str">
        <f t="shared" si="171"/>
        <v>164A0</v>
      </c>
      <c r="AB165" s="390" t="str">
        <f t="shared" si="171"/>
        <v>164A0</v>
      </c>
      <c r="AC165" s="390" t="str">
        <f t="shared" si="171"/>
        <v>164A0</v>
      </c>
      <c r="AD165" s="390" t="str">
        <f t="shared" si="171"/>
        <v>164A0</v>
      </c>
      <c r="AE165" s="390" t="str">
        <f t="shared" si="171"/>
        <v>164A0</v>
      </c>
      <c r="AF165" s="391" t="str">
        <f t="shared" si="171"/>
        <v>164A0</v>
      </c>
      <c r="AG165" s="391" t="str">
        <f t="shared" si="171"/>
        <v>164A0</v>
      </c>
      <c r="AH165" s="391" t="str">
        <f t="shared" si="171"/>
        <v>164A0</v>
      </c>
      <c r="AI165" s="391" t="str">
        <f t="shared" si="171"/>
        <v>164A0</v>
      </c>
      <c r="AJ165" s="392" t="str">
        <f t="shared" si="171"/>
        <v>164A0</v>
      </c>
      <c r="AK165" s="392" t="str">
        <f t="shared" si="171"/>
        <v>164A0</v>
      </c>
      <c r="AL165" s="392" t="str">
        <f t="shared" si="171"/>
        <v>164A0</v>
      </c>
      <c r="AM165" s="392" t="str">
        <f t="shared" si="171"/>
        <v>164A0</v>
      </c>
      <c r="AO165" s="568"/>
      <c r="AP165" s="161"/>
      <c r="AQ165" s="345">
        <f t="shared" ref="AQ165:AT165" si="172">AQ161+4</f>
        <v>164</v>
      </c>
      <c r="AR165" s="345">
        <f t="shared" si="172"/>
        <v>164</v>
      </c>
      <c r="AS165" s="345">
        <f t="shared" si="172"/>
        <v>164</v>
      </c>
      <c r="AT165" s="345">
        <f t="shared" si="172"/>
        <v>164</v>
      </c>
    </row>
    <row r="166" spans="1:46" ht="20.100000000000001" hidden="1" customHeight="1">
      <c r="A166" s="707"/>
      <c r="B166" s="279"/>
      <c r="C166" s="279">
        <v>162</v>
      </c>
      <c r="D166" s="394">
        <f>D167</f>
        <v>0</v>
      </c>
      <c r="E166" s="394">
        <f>IF(E167=1,SUM($D$167:E167),0)</f>
        <v>0</v>
      </c>
      <c r="F166" s="394">
        <f>IF(F167=1,SUM($D$167:F167),0)</f>
        <v>0</v>
      </c>
      <c r="G166" s="394">
        <f>IF(G167=1,SUM($D$167:G167),0)</f>
        <v>0</v>
      </c>
      <c r="H166" s="395">
        <f>IF(H167=1,SUM($D$167:H167),0)</f>
        <v>0</v>
      </c>
      <c r="I166" s="395">
        <f>IF(I167=1,SUM($D$167:I167),0)</f>
        <v>0</v>
      </c>
      <c r="J166" s="395">
        <f>IF(J167=1,SUM($D$167:J167),0)</f>
        <v>0</v>
      </c>
      <c r="K166" s="395">
        <f>IF(K167=1,SUM($D$167:K167),0)</f>
        <v>0</v>
      </c>
      <c r="L166" s="396">
        <f>IF(L167=1,SUM($D$167:L167),0)</f>
        <v>0</v>
      </c>
      <c r="M166" s="396">
        <f>IF(M167=1,SUM($D$167:M167),0)</f>
        <v>0</v>
      </c>
      <c r="N166" s="396">
        <f>IF(N167=1,SUM($D$167:N167),0)</f>
        <v>0</v>
      </c>
      <c r="O166" s="396">
        <f>IF(O167=1,SUM($D$167:O167),0)</f>
        <v>0</v>
      </c>
      <c r="P166" s="397">
        <f>IF(P167=1,SUM($D$167:P167),0)</f>
        <v>0</v>
      </c>
      <c r="Q166" s="397">
        <f>IF(Q167=1,SUM($D$167:Q167),0)</f>
        <v>0</v>
      </c>
      <c r="R166" s="397">
        <f>IF(R167=1,SUM($D$167:R167),0)</f>
        <v>0</v>
      </c>
      <c r="S166" s="397">
        <f>IF(S167=1,SUM($D$167:S167),0)</f>
        <v>0</v>
      </c>
      <c r="T166" s="398">
        <f>IF(T167=1,SUM($D$167:T167),0)</f>
        <v>0</v>
      </c>
      <c r="U166" s="398">
        <f>IF(U167=1,SUM($D$167:U167),0)</f>
        <v>0</v>
      </c>
      <c r="V166" s="398">
        <f>IF(V167=1,SUM($D$167:V167),0)</f>
        <v>0</v>
      </c>
      <c r="W166" s="398">
        <f>IF(W167=1,SUM($D$167:W167),0)</f>
        <v>0</v>
      </c>
      <c r="X166" s="399">
        <f>IF(X167=1,SUM($D$167:X167),0)</f>
        <v>1</v>
      </c>
      <c r="Y166" s="399">
        <f>IF(Y167=1,SUM($D$167:Y167),0)</f>
        <v>2</v>
      </c>
      <c r="Z166" s="399">
        <f>IF(Z167=1,SUM($D$167:Z167),0)</f>
        <v>3</v>
      </c>
      <c r="AA166" s="399">
        <f>IF(AA167=1,SUM($D$167:AA167),0)</f>
        <v>0</v>
      </c>
      <c r="AB166" s="400">
        <f>IF(AB167=1,SUM($D$167:AB167),0)</f>
        <v>0</v>
      </c>
      <c r="AC166" s="400">
        <f>IF(AC167=1,SUM($D$167:AC167),0)</f>
        <v>0</v>
      </c>
      <c r="AD166" s="400">
        <f>IF(AD167=1,SUM($D$167:AD167),0)</f>
        <v>0</v>
      </c>
      <c r="AE166" s="400">
        <f>IF(AE167=1,SUM($D$167:AE167),0)</f>
        <v>0</v>
      </c>
      <c r="AF166" s="401">
        <f>IF(AF167=1,SUM($D$167:AF167),0)</f>
        <v>0</v>
      </c>
      <c r="AG166" s="401">
        <f>IF(AG167=1,SUM($D$167:AG167),0)</f>
        <v>0</v>
      </c>
      <c r="AH166" s="401">
        <f>IF(AH167=1,SUM($D$167:AH167),0)</f>
        <v>0</v>
      </c>
      <c r="AI166" s="401">
        <f>IF(AI167=1,SUM($D$167:AI167),0)</f>
        <v>0</v>
      </c>
      <c r="AJ166" s="402">
        <f>IF(AJ167=1,SUM($D$167:AJ167),0)</f>
        <v>0</v>
      </c>
      <c r="AK166" s="402">
        <f>IF(AK167=1,SUM($D$167:AK167),0)</f>
        <v>0</v>
      </c>
      <c r="AL166" s="402">
        <f>IF(AL167=1,SUM($D$167:AL167),0)</f>
        <v>0</v>
      </c>
      <c r="AM166" s="402">
        <f>IF(AM167=1,SUM($D$167:AM167),0)</f>
        <v>0</v>
      </c>
      <c r="AO166" s="569"/>
      <c r="AP166" s="172"/>
      <c r="AQ166" s="333">
        <f t="array" ref="AQ166">IF(MIN(IF(Affectation_S2!$B$5:$AN$216=B168&amp;"1",COLUMN(Affectation_S2!$B$5:$AN$216)))&lt;&gt;0,MIN(IF(Affectation_S2!$B$5:$AN$216=B168&amp;"1",COLUMN(Affectation_S2!$B$5:$AN$216))),"")</f>
        <v>24</v>
      </c>
      <c r="AR166" s="333">
        <f t="array" ref="AR166">IF(MIN(IF(Affectation_S2!$B$5:$AN$216=B168&amp;"2",COLUMN(Affectation_S2!$B$5:$AN$216)))&lt;&gt;0,MIN(IF(Affectation_S2!$B$5:$AN$216=B168&amp;"2",COLUMN(Affectation_S2!$B$5:$AN$216))),"")</f>
        <v>25</v>
      </c>
      <c r="AS166" s="333">
        <f t="array" ref="AS166">IF(MIN(IF(Affectation_S2!$B$5:$AN$216=B168&amp;"3",COLUMN(Affectation_S2!$B$5:$AN$216)))&lt;&gt;0,MIN(IF(Affectation_S2!$B$5:$AN$216=B168&amp;"3",COLUMN(Affectation_S2!$B$5:$AN$216))),"")</f>
        <v>26</v>
      </c>
      <c r="AT166" s="333" t="str">
        <f t="array" ref="AT166">IF(MIN(IF(Affectation_S2!$B$5:$AN$216=B168&amp;"4",COLUMN(Affectation_S2!$B$5:$AN$216)))&lt;&gt;0,MIN(IF(Affectation_S2!$B$5:$AN$216=B168&amp;"4",COLUMN(Affectation_S2!$B$5:$AN$216))),"")</f>
        <v/>
      </c>
    </row>
    <row r="167" spans="1:46" ht="20.100000000000001" hidden="1" customHeight="1">
      <c r="A167" s="707"/>
      <c r="B167" s="279"/>
      <c r="C167" s="279">
        <v>163</v>
      </c>
      <c r="D167" s="394">
        <f>IF(D168&lt;&gt;"",1,0)</f>
        <v>0</v>
      </c>
      <c r="E167" s="394">
        <f>IF(E168&lt;&gt;"",1,0)</f>
        <v>0</v>
      </c>
      <c r="F167" s="394">
        <f t="shared" ref="F167:AM167" si="173">IF(F168&lt;&gt;"",1,0)</f>
        <v>0</v>
      </c>
      <c r="G167" s="394">
        <f t="shared" si="173"/>
        <v>0</v>
      </c>
      <c r="H167" s="395">
        <f t="shared" si="173"/>
        <v>0</v>
      </c>
      <c r="I167" s="395">
        <f t="shared" si="173"/>
        <v>0</v>
      </c>
      <c r="J167" s="395">
        <f t="shared" si="173"/>
        <v>0</v>
      </c>
      <c r="K167" s="395">
        <f t="shared" si="173"/>
        <v>0</v>
      </c>
      <c r="L167" s="396">
        <f t="shared" si="173"/>
        <v>0</v>
      </c>
      <c r="M167" s="396">
        <f t="shared" si="173"/>
        <v>0</v>
      </c>
      <c r="N167" s="396">
        <f t="shared" si="173"/>
        <v>0</v>
      </c>
      <c r="O167" s="396">
        <f t="shared" si="173"/>
        <v>0</v>
      </c>
      <c r="P167" s="397">
        <f t="shared" si="173"/>
        <v>0</v>
      </c>
      <c r="Q167" s="397">
        <f t="shared" si="173"/>
        <v>0</v>
      </c>
      <c r="R167" s="397">
        <f t="shared" si="173"/>
        <v>0</v>
      </c>
      <c r="S167" s="397">
        <f t="shared" si="173"/>
        <v>0</v>
      </c>
      <c r="T167" s="398">
        <f t="shared" si="173"/>
        <v>0</v>
      </c>
      <c r="U167" s="398">
        <f t="shared" si="173"/>
        <v>0</v>
      </c>
      <c r="V167" s="398">
        <f t="shared" si="173"/>
        <v>0</v>
      </c>
      <c r="W167" s="398">
        <f t="shared" si="173"/>
        <v>0</v>
      </c>
      <c r="X167" s="399">
        <f t="shared" si="173"/>
        <v>1</v>
      </c>
      <c r="Y167" s="399">
        <f t="shared" si="173"/>
        <v>1</v>
      </c>
      <c r="Z167" s="399">
        <f t="shared" si="173"/>
        <v>1</v>
      </c>
      <c r="AA167" s="399">
        <f t="shared" si="173"/>
        <v>0</v>
      </c>
      <c r="AB167" s="400">
        <f t="shared" si="173"/>
        <v>0</v>
      </c>
      <c r="AC167" s="400">
        <f t="shared" si="173"/>
        <v>0</v>
      </c>
      <c r="AD167" s="400">
        <f t="shared" si="173"/>
        <v>0</v>
      </c>
      <c r="AE167" s="400">
        <f t="shared" si="173"/>
        <v>0</v>
      </c>
      <c r="AF167" s="401">
        <f t="shared" si="173"/>
        <v>0</v>
      </c>
      <c r="AG167" s="401">
        <f t="shared" si="173"/>
        <v>0</v>
      </c>
      <c r="AH167" s="401">
        <f t="shared" si="173"/>
        <v>0</v>
      </c>
      <c r="AI167" s="401">
        <f t="shared" si="173"/>
        <v>0</v>
      </c>
      <c r="AJ167" s="402">
        <f t="shared" si="173"/>
        <v>0</v>
      </c>
      <c r="AK167" s="402">
        <f t="shared" si="173"/>
        <v>0</v>
      </c>
      <c r="AL167" s="402">
        <f t="shared" si="173"/>
        <v>0</v>
      </c>
      <c r="AM167" s="402">
        <f t="shared" si="173"/>
        <v>0</v>
      </c>
      <c r="AO167" s="569"/>
      <c r="AP167" s="172"/>
      <c r="AQ167" s="153"/>
      <c r="AR167" s="153"/>
      <c r="AS167" s="153"/>
      <c r="AT167" s="193"/>
    </row>
    <row r="168" spans="1:46" ht="20.100000000000001" customHeight="1" thickBot="1">
      <c r="A168" s="708" t="s">
        <v>39</v>
      </c>
      <c r="B168" s="441" t="str">
        <f t="shared" ref="B168" si="174">C168&amp;"A"</f>
        <v>164A</v>
      </c>
      <c r="C168" s="280">
        <v>164</v>
      </c>
      <c r="D168" s="174"/>
      <c r="E168" s="174"/>
      <c r="F168" s="174"/>
      <c r="G168" s="174"/>
      <c r="H168" s="175"/>
      <c r="I168" s="175"/>
      <c r="J168" s="175"/>
      <c r="K168" s="175"/>
      <c r="L168" s="176"/>
      <c r="M168" s="176"/>
      <c r="N168" s="176"/>
      <c r="O168" s="176"/>
      <c r="P168" s="177"/>
      <c r="Q168" s="177"/>
      <c r="R168" s="177"/>
      <c r="S168" s="177"/>
      <c r="T168" s="178"/>
      <c r="U168" s="178"/>
      <c r="V168" s="178"/>
      <c r="W168" s="178"/>
      <c r="X168" s="179" t="s">
        <v>336</v>
      </c>
      <c r="Y168" s="179" t="s">
        <v>291</v>
      </c>
      <c r="Z168" s="179" t="s">
        <v>293</v>
      </c>
      <c r="AA168" s="179"/>
      <c r="AB168" s="180"/>
      <c r="AC168" s="180"/>
      <c r="AD168" s="180"/>
      <c r="AE168" s="180"/>
      <c r="AF168" s="181"/>
      <c r="AG168" s="181"/>
      <c r="AH168" s="181"/>
      <c r="AI168" s="181"/>
      <c r="AJ168" s="182"/>
      <c r="AK168" s="182"/>
      <c r="AL168" s="182"/>
      <c r="AM168" s="183"/>
      <c r="AO168" s="570" t="s">
        <v>39</v>
      </c>
      <c r="AP168" s="184" t="s">
        <v>189</v>
      </c>
      <c r="AQ168" s="335" t="str">
        <f>IFERROR(INDEX(Tableau_affectation_S2,AQ165,AQ166),"")</f>
        <v>P.Choix 1.1E:</v>
      </c>
      <c r="AR168" s="335" t="str">
        <f>IFERROR(INDEX(Tableau_affectation_S2,AR165,AR166),"")</f>
        <v>Combustion</v>
      </c>
      <c r="AS168" s="335" t="str">
        <f>IFERROR(INDEX(Tableau_affectation_S2,AS165,AS166),"")</f>
        <v>Le Séchage thermique</v>
      </c>
      <c r="AT168" s="335" t="str">
        <f>IFERROR(INDEX(Tableau_affectation_S2,AT165,AT166),"")</f>
        <v/>
      </c>
    </row>
    <row r="169" spans="1:46" ht="20.100000000000001" hidden="1" customHeight="1">
      <c r="A169" s="709"/>
      <c r="B169" s="281"/>
      <c r="C169" s="281">
        <v>165</v>
      </c>
      <c r="D169" s="384" t="str">
        <f>$B$172&amp;D170</f>
        <v>168A1</v>
      </c>
      <c r="E169" s="384" t="str">
        <f>$B$172&amp;E170</f>
        <v>168A0</v>
      </c>
      <c r="F169" s="384" t="str">
        <f t="shared" ref="F169:AM169" si="175">$B$172&amp;F170</f>
        <v>168A0</v>
      </c>
      <c r="G169" s="384" t="str">
        <f t="shared" si="175"/>
        <v>168A0</v>
      </c>
      <c r="H169" s="385" t="str">
        <f t="shared" si="175"/>
        <v>168A2</v>
      </c>
      <c r="I169" s="385" t="str">
        <f t="shared" si="175"/>
        <v>168A0</v>
      </c>
      <c r="J169" s="385" t="str">
        <f t="shared" si="175"/>
        <v>168A0</v>
      </c>
      <c r="K169" s="385" t="str">
        <f t="shared" si="175"/>
        <v>168A0</v>
      </c>
      <c r="L169" s="386" t="str">
        <f t="shared" si="175"/>
        <v>168A3</v>
      </c>
      <c r="M169" s="386" t="str">
        <f t="shared" si="175"/>
        <v>168A4</v>
      </c>
      <c r="N169" s="386" t="str">
        <f t="shared" si="175"/>
        <v>168A0</v>
      </c>
      <c r="O169" s="386" t="str">
        <f t="shared" si="175"/>
        <v>168A0</v>
      </c>
      <c r="P169" s="387" t="str">
        <f t="shared" si="175"/>
        <v>168A0</v>
      </c>
      <c r="Q169" s="387" t="str">
        <f t="shared" si="175"/>
        <v>168A0</v>
      </c>
      <c r="R169" s="387" t="str">
        <f t="shared" si="175"/>
        <v>168A0</v>
      </c>
      <c r="S169" s="387" t="str">
        <f t="shared" si="175"/>
        <v>168A0</v>
      </c>
      <c r="T169" s="388" t="str">
        <f t="shared" si="175"/>
        <v>168A0</v>
      </c>
      <c r="U169" s="388" t="str">
        <f t="shared" si="175"/>
        <v>168A0</v>
      </c>
      <c r="V169" s="388" t="str">
        <f t="shared" si="175"/>
        <v>168A0</v>
      </c>
      <c r="W169" s="388" t="str">
        <f t="shared" si="175"/>
        <v>168A0</v>
      </c>
      <c r="X169" s="389" t="str">
        <f t="shared" si="175"/>
        <v>168A0</v>
      </c>
      <c r="Y169" s="389" t="str">
        <f t="shared" si="175"/>
        <v>168A0</v>
      </c>
      <c r="Z169" s="389" t="str">
        <f t="shared" si="175"/>
        <v>168A0</v>
      </c>
      <c r="AA169" s="389" t="str">
        <f t="shared" si="175"/>
        <v>168A0</v>
      </c>
      <c r="AB169" s="390" t="str">
        <f t="shared" si="175"/>
        <v>168A0</v>
      </c>
      <c r="AC169" s="390" t="str">
        <f t="shared" si="175"/>
        <v>168A0</v>
      </c>
      <c r="AD169" s="390" t="str">
        <f t="shared" si="175"/>
        <v>168A0</v>
      </c>
      <c r="AE169" s="390" t="str">
        <f t="shared" si="175"/>
        <v>168A0</v>
      </c>
      <c r="AF169" s="391" t="str">
        <f t="shared" si="175"/>
        <v>168A0</v>
      </c>
      <c r="AG169" s="391" t="str">
        <f t="shared" si="175"/>
        <v>168A0</v>
      </c>
      <c r="AH169" s="391" t="str">
        <f t="shared" si="175"/>
        <v>168A0</v>
      </c>
      <c r="AI169" s="391" t="str">
        <f t="shared" si="175"/>
        <v>168A0</v>
      </c>
      <c r="AJ169" s="392" t="str">
        <f t="shared" si="175"/>
        <v>168A0</v>
      </c>
      <c r="AK169" s="392" t="str">
        <f t="shared" si="175"/>
        <v>168A0</v>
      </c>
      <c r="AL169" s="392" t="str">
        <f t="shared" si="175"/>
        <v>168A0</v>
      </c>
      <c r="AM169" s="392" t="str">
        <f t="shared" si="175"/>
        <v>168A0</v>
      </c>
      <c r="AO169" s="571"/>
      <c r="AP169" s="161"/>
      <c r="AQ169" s="345">
        <f t="shared" ref="AQ169:AT169" si="176">AQ165+4</f>
        <v>168</v>
      </c>
      <c r="AR169" s="345">
        <f t="shared" si="176"/>
        <v>168</v>
      </c>
      <c r="AS169" s="345">
        <f t="shared" si="176"/>
        <v>168</v>
      </c>
      <c r="AT169" s="345">
        <f t="shared" si="176"/>
        <v>168</v>
      </c>
    </row>
    <row r="170" spans="1:46" ht="20.100000000000001" hidden="1" customHeight="1">
      <c r="A170" s="710"/>
      <c r="B170" s="282"/>
      <c r="C170" s="282">
        <v>166</v>
      </c>
      <c r="D170" s="394">
        <f>D171</f>
        <v>1</v>
      </c>
      <c r="E170" s="394">
        <f>IF(E171=1,SUM($D$171:E171),0)</f>
        <v>0</v>
      </c>
      <c r="F170" s="394">
        <f>IF(F171=1,SUM($D$171:F171),0)</f>
        <v>0</v>
      </c>
      <c r="G170" s="394">
        <f>IF(G171=1,SUM($D$171:G171),0)</f>
        <v>0</v>
      </c>
      <c r="H170" s="395">
        <f>IF(H171=1,SUM($D$171:H171),0)</f>
        <v>2</v>
      </c>
      <c r="I170" s="395">
        <f>IF(I171=1,SUM($D$171:I171),0)</f>
        <v>0</v>
      </c>
      <c r="J170" s="395">
        <f>IF(J171=1,SUM($D$171:J171),0)</f>
        <v>0</v>
      </c>
      <c r="K170" s="395">
        <f>IF(K171=1,SUM($D$171:K171),0)</f>
        <v>0</v>
      </c>
      <c r="L170" s="396">
        <f>IF(L171=1,SUM($D$171:L171),0)</f>
        <v>3</v>
      </c>
      <c r="M170" s="396">
        <f>IF(M171=1,SUM($D$171:M171),0)</f>
        <v>4</v>
      </c>
      <c r="N170" s="396">
        <f>IF(N171=1,SUM($D$171:N171),0)</f>
        <v>0</v>
      </c>
      <c r="O170" s="396">
        <f>IF(O171=1,SUM($D$171:O171),0)</f>
        <v>0</v>
      </c>
      <c r="P170" s="397">
        <f>IF(P171=1,SUM($D$171:P171),0)</f>
        <v>0</v>
      </c>
      <c r="Q170" s="397">
        <f>IF(Q171=1,SUM($D$171:Q171),0)</f>
        <v>0</v>
      </c>
      <c r="R170" s="397">
        <f>IF(R171=1,SUM($D$171:R171),0)</f>
        <v>0</v>
      </c>
      <c r="S170" s="397">
        <f>IF(S171=1,SUM($D$171:S171),0)</f>
        <v>0</v>
      </c>
      <c r="T170" s="398">
        <f>IF(T171=1,SUM($D$171:T171),0)</f>
        <v>0</v>
      </c>
      <c r="U170" s="398">
        <f>IF(U171=1,SUM($D$171:U171),0)</f>
        <v>0</v>
      </c>
      <c r="V170" s="398">
        <f>IF(V171=1,SUM($D$171:V171),0)</f>
        <v>0</v>
      </c>
      <c r="W170" s="398">
        <f>IF(W171=1,SUM($D$171:W171),0)</f>
        <v>0</v>
      </c>
      <c r="X170" s="399">
        <f>IF(X171=1,SUM($D$171:X171),0)</f>
        <v>0</v>
      </c>
      <c r="Y170" s="399">
        <f>IF(Y171=1,SUM($D$171:Y171),0)</f>
        <v>0</v>
      </c>
      <c r="Z170" s="399">
        <f>IF(Z171=1,SUM($D$171:Z171),0)</f>
        <v>0</v>
      </c>
      <c r="AA170" s="399">
        <f>IF(AA171=1,SUM($D$171:AA171),0)</f>
        <v>0</v>
      </c>
      <c r="AB170" s="400">
        <f>IF(AB171=1,SUM($D$171:AB171),0)</f>
        <v>0</v>
      </c>
      <c r="AC170" s="400">
        <f>IF(AC171=1,SUM($D$171:AC171),0)</f>
        <v>0</v>
      </c>
      <c r="AD170" s="400">
        <f>IF(AD171=1,SUM($D$171:AD171),0)</f>
        <v>0</v>
      </c>
      <c r="AE170" s="400">
        <f>IF(AE171=1,SUM($D$171:AE171),0)</f>
        <v>0</v>
      </c>
      <c r="AF170" s="401">
        <f>IF(AF171=1,SUM($D$171:AF171),0)</f>
        <v>0</v>
      </c>
      <c r="AG170" s="401">
        <f>IF(AG171=1,SUM($D$171:AG171),0)</f>
        <v>0</v>
      </c>
      <c r="AH170" s="401">
        <f>IF(AH171=1,SUM($D$171:AH171),0)</f>
        <v>0</v>
      </c>
      <c r="AI170" s="401">
        <f>IF(AI171=1,SUM($D$171:AI171),0)</f>
        <v>0</v>
      </c>
      <c r="AJ170" s="402">
        <f>IF(AJ171=1,SUM($D$171:AJ171),0)</f>
        <v>0</v>
      </c>
      <c r="AK170" s="402">
        <f>IF(AK171=1,SUM($D$171:AK171),0)</f>
        <v>0</v>
      </c>
      <c r="AL170" s="402">
        <f>IF(AL171=1,SUM($D$171:AL171),0)</f>
        <v>0</v>
      </c>
      <c r="AM170" s="402">
        <f>IF(AM171=1,SUM($D$171:AM171),0)</f>
        <v>0</v>
      </c>
      <c r="AO170" s="572"/>
      <c r="AP170" s="172"/>
      <c r="AQ170" s="333">
        <f t="array" ref="AQ170">IF(MIN(IF(Affectation_S2!$B$5:$AN$216=B172&amp;"1",COLUMN(Affectation_S2!$B$5:$AN$216)))&lt;&gt;0,MIN(IF(Affectation_S2!$B$5:$AN$216=B172&amp;"1",COLUMN(Affectation_S2!$B$5:$AN$216))),"")</f>
        <v>4</v>
      </c>
      <c r="AR170" s="333">
        <f t="array" ref="AR170">IF(MIN(IF(Affectation_S2!$B$5:$AN$216=B172&amp;"2",COLUMN(Affectation_S2!$B$5:$AN$216)))&lt;&gt;0,MIN(IF(Affectation_S2!$B$5:$AN$216=B172&amp;"2",COLUMN(Affectation_S2!$B$5:$AN$216))),"")</f>
        <v>8</v>
      </c>
      <c r="AS170" s="333">
        <f t="array" ref="AS170">IF(MIN(IF(Affectation_S2!$B$5:$AN$216=B172&amp;"3",COLUMN(Affectation_S2!$B$5:$AN$216)))&lt;&gt;0,MIN(IF(Affectation_S2!$B$5:$AN$216=B172&amp;"3",COLUMN(Affectation_S2!$B$5:$AN$216))),"")</f>
        <v>12</v>
      </c>
      <c r="AT170" s="333">
        <f t="array" ref="AT170">IF(MIN(IF(Affectation_S2!$B$5:$AN$216=B172&amp;"4",COLUMN(Affectation_S2!$B$5:$AN$216)))&lt;&gt;0,MIN(IF(Affectation_S2!$B$5:$AN$216=B172&amp;"4",COLUMN(Affectation_S2!$B$5:$AN$216))),"")</f>
        <v>13</v>
      </c>
    </row>
    <row r="171" spans="1:46" ht="20.100000000000001" hidden="1" customHeight="1">
      <c r="A171" s="710"/>
      <c r="B171" s="282"/>
      <c r="C171" s="282">
        <v>167</v>
      </c>
      <c r="D171" s="394">
        <f>IF(D172&lt;&gt;"",1,0)</f>
        <v>1</v>
      </c>
      <c r="E171" s="394">
        <f>IF(E172&lt;&gt;"",1,0)</f>
        <v>0</v>
      </c>
      <c r="F171" s="394">
        <f t="shared" ref="F171:AM171" si="177">IF(F172&lt;&gt;"",1,0)</f>
        <v>0</v>
      </c>
      <c r="G171" s="394">
        <f t="shared" si="177"/>
        <v>0</v>
      </c>
      <c r="H171" s="395">
        <f t="shared" si="177"/>
        <v>1</v>
      </c>
      <c r="I171" s="395">
        <f t="shared" si="177"/>
        <v>0</v>
      </c>
      <c r="J171" s="395">
        <f t="shared" si="177"/>
        <v>0</v>
      </c>
      <c r="K171" s="395">
        <f t="shared" si="177"/>
        <v>0</v>
      </c>
      <c r="L171" s="396">
        <f t="shared" si="177"/>
        <v>1</v>
      </c>
      <c r="M171" s="396">
        <f t="shared" si="177"/>
        <v>1</v>
      </c>
      <c r="N171" s="396">
        <f t="shared" si="177"/>
        <v>0</v>
      </c>
      <c r="O171" s="396">
        <f t="shared" si="177"/>
        <v>0</v>
      </c>
      <c r="P171" s="397">
        <f t="shared" si="177"/>
        <v>0</v>
      </c>
      <c r="Q171" s="397">
        <f t="shared" si="177"/>
        <v>0</v>
      </c>
      <c r="R171" s="397">
        <f t="shared" si="177"/>
        <v>0</v>
      </c>
      <c r="S171" s="397">
        <f t="shared" si="177"/>
        <v>0</v>
      </c>
      <c r="T171" s="398">
        <f t="shared" si="177"/>
        <v>0</v>
      </c>
      <c r="U171" s="398">
        <f t="shared" si="177"/>
        <v>0</v>
      </c>
      <c r="V171" s="398">
        <f t="shared" si="177"/>
        <v>0</v>
      </c>
      <c r="W171" s="398">
        <f t="shared" si="177"/>
        <v>0</v>
      </c>
      <c r="X171" s="399">
        <f t="shared" si="177"/>
        <v>0</v>
      </c>
      <c r="Y171" s="399">
        <f t="shared" si="177"/>
        <v>0</v>
      </c>
      <c r="Z171" s="399">
        <f t="shared" si="177"/>
        <v>0</v>
      </c>
      <c r="AA171" s="399">
        <f t="shared" si="177"/>
        <v>0</v>
      </c>
      <c r="AB171" s="400">
        <f t="shared" si="177"/>
        <v>0</v>
      </c>
      <c r="AC171" s="400">
        <f t="shared" si="177"/>
        <v>0</v>
      </c>
      <c r="AD171" s="400">
        <f t="shared" si="177"/>
        <v>0</v>
      </c>
      <c r="AE171" s="400">
        <f t="shared" si="177"/>
        <v>0</v>
      </c>
      <c r="AF171" s="401">
        <f t="shared" si="177"/>
        <v>0</v>
      </c>
      <c r="AG171" s="401">
        <f t="shared" si="177"/>
        <v>0</v>
      </c>
      <c r="AH171" s="401">
        <f t="shared" si="177"/>
        <v>0</v>
      </c>
      <c r="AI171" s="401">
        <f t="shared" si="177"/>
        <v>0</v>
      </c>
      <c r="AJ171" s="402">
        <f t="shared" si="177"/>
        <v>0</v>
      </c>
      <c r="AK171" s="402">
        <f t="shared" si="177"/>
        <v>0</v>
      </c>
      <c r="AL171" s="402">
        <f t="shared" si="177"/>
        <v>0</v>
      </c>
      <c r="AM171" s="402">
        <f t="shared" si="177"/>
        <v>0</v>
      </c>
      <c r="AO171" s="572"/>
      <c r="AP171" s="172"/>
      <c r="AQ171" s="153"/>
      <c r="AR171" s="153"/>
      <c r="AS171" s="153"/>
      <c r="AT171" s="193"/>
    </row>
    <row r="172" spans="1:46" ht="20.100000000000001" customHeight="1" thickBot="1">
      <c r="A172" s="711" t="s">
        <v>36</v>
      </c>
      <c r="B172" s="442" t="str">
        <f t="shared" ref="B172" si="178">C172&amp;"A"</f>
        <v>168A</v>
      </c>
      <c r="C172" s="283">
        <v>168</v>
      </c>
      <c r="D172" s="174" t="s">
        <v>210</v>
      </c>
      <c r="E172" s="174"/>
      <c r="F172" s="174"/>
      <c r="G172" s="174"/>
      <c r="H172" s="175" t="s">
        <v>359</v>
      </c>
      <c r="I172" s="175"/>
      <c r="J172" s="175"/>
      <c r="K172" s="175"/>
      <c r="L172" s="176" t="s">
        <v>244</v>
      </c>
      <c r="M172" s="176" t="s">
        <v>360</v>
      </c>
      <c r="N172" s="176"/>
      <c r="O172" s="176"/>
      <c r="P172" s="177"/>
      <c r="Q172" s="177"/>
      <c r="R172" s="177"/>
      <c r="S172" s="177"/>
      <c r="T172" s="178"/>
      <c r="U172" s="178"/>
      <c r="V172" s="178"/>
      <c r="W172" s="178"/>
      <c r="X172" s="179"/>
      <c r="Y172" s="179"/>
      <c r="Z172" s="179"/>
      <c r="AA172" s="179"/>
      <c r="AB172" s="180"/>
      <c r="AC172" s="180"/>
      <c r="AD172" s="180"/>
      <c r="AE172" s="180"/>
      <c r="AF172" s="181"/>
      <c r="AG172" s="181"/>
      <c r="AH172" s="181"/>
      <c r="AI172" s="181"/>
      <c r="AJ172" s="182"/>
      <c r="AK172" s="182"/>
      <c r="AL172" s="182"/>
      <c r="AM172" s="183"/>
      <c r="AO172" s="573" t="s">
        <v>36</v>
      </c>
      <c r="AP172" s="184" t="s">
        <v>189</v>
      </c>
      <c r="AQ172" s="335" t="str">
        <f>IFERROR(INDEX(Tableau_affectation_S2,AQ169,AQ170),"")</f>
        <v>Projet prof. et gestion d'entreprise</v>
      </c>
      <c r="AR172" s="335" t="str">
        <f>IFERROR(INDEX(Tableau_affectation_S2,AR169,AR170),"")</f>
        <v>Projet Professionnel et Pédagogique.</v>
      </c>
      <c r="AS172" s="335" t="str">
        <f>IFERROR(INDEX(Tableau_affectation_S2,AS169,AS170),"")</f>
        <v>Energies renouvelables</v>
      </c>
      <c r="AT172" s="335" t="str">
        <f>IFERROR(INDEX(Tableau_affectation_S2,AT169,AT170),"")</f>
        <v>Projet Professionnel &amp; Pédagogique</v>
      </c>
    </row>
    <row r="173" spans="1:46" ht="19.5" hidden="1" customHeight="1">
      <c r="A173" s="640"/>
      <c r="B173" s="212"/>
      <c r="C173" s="212">
        <v>169</v>
      </c>
      <c r="D173" s="384" t="str">
        <f>$B$176&amp;D174</f>
        <v>172A0</v>
      </c>
      <c r="E173" s="384" t="str">
        <f>$B$176&amp;E174</f>
        <v>172A0</v>
      </c>
      <c r="F173" s="384" t="str">
        <f t="shared" ref="F173:AM173" si="179">$B$176&amp;F174</f>
        <v>172A0</v>
      </c>
      <c r="G173" s="384" t="str">
        <f t="shared" si="179"/>
        <v>172A0</v>
      </c>
      <c r="H173" s="385" t="str">
        <f t="shared" si="179"/>
        <v>172A1</v>
      </c>
      <c r="I173" s="385" t="str">
        <f t="shared" si="179"/>
        <v>172A0</v>
      </c>
      <c r="J173" s="385" t="str">
        <f t="shared" si="179"/>
        <v>172A0</v>
      </c>
      <c r="K173" s="385" t="str">
        <f t="shared" si="179"/>
        <v>172A0</v>
      </c>
      <c r="L173" s="386" t="str">
        <f t="shared" si="179"/>
        <v>172A0</v>
      </c>
      <c r="M173" s="386" t="str">
        <f t="shared" si="179"/>
        <v>172A0</v>
      </c>
      <c r="N173" s="386" t="str">
        <f t="shared" si="179"/>
        <v>172A0</v>
      </c>
      <c r="O173" s="386" t="str">
        <f t="shared" si="179"/>
        <v>172A0</v>
      </c>
      <c r="P173" s="387" t="str">
        <f t="shared" si="179"/>
        <v>172A0</v>
      </c>
      <c r="Q173" s="387" t="str">
        <f t="shared" si="179"/>
        <v>172A0</v>
      </c>
      <c r="R173" s="387" t="str">
        <f t="shared" si="179"/>
        <v>172A0</v>
      </c>
      <c r="S173" s="387" t="str">
        <f t="shared" si="179"/>
        <v>172A0</v>
      </c>
      <c r="T173" s="388" t="str">
        <f t="shared" si="179"/>
        <v>172A2</v>
      </c>
      <c r="U173" s="388" t="str">
        <f t="shared" si="179"/>
        <v>172A0</v>
      </c>
      <c r="V173" s="388" t="str">
        <f t="shared" si="179"/>
        <v>172A0</v>
      </c>
      <c r="W173" s="388" t="str">
        <f t="shared" si="179"/>
        <v>172A0</v>
      </c>
      <c r="X173" s="389" t="str">
        <f t="shared" si="179"/>
        <v>172A0</v>
      </c>
      <c r="Y173" s="389" t="str">
        <f t="shared" si="179"/>
        <v>172A0</v>
      </c>
      <c r="Z173" s="389" t="str">
        <f t="shared" si="179"/>
        <v>172A0</v>
      </c>
      <c r="AA173" s="389" t="str">
        <f t="shared" si="179"/>
        <v>172A0</v>
      </c>
      <c r="AB173" s="390" t="str">
        <f t="shared" si="179"/>
        <v>172A0</v>
      </c>
      <c r="AC173" s="390" t="str">
        <f t="shared" si="179"/>
        <v>172A0</v>
      </c>
      <c r="AD173" s="390" t="str">
        <f t="shared" si="179"/>
        <v>172A0</v>
      </c>
      <c r="AE173" s="390" t="str">
        <f t="shared" si="179"/>
        <v>172A0</v>
      </c>
      <c r="AF173" s="391" t="str">
        <f t="shared" si="179"/>
        <v>172A0</v>
      </c>
      <c r="AG173" s="391" t="str">
        <f t="shared" si="179"/>
        <v>172A0</v>
      </c>
      <c r="AH173" s="391" t="str">
        <f t="shared" si="179"/>
        <v>172A0</v>
      </c>
      <c r="AI173" s="391" t="str">
        <f t="shared" si="179"/>
        <v>172A0</v>
      </c>
      <c r="AJ173" s="392" t="str">
        <f t="shared" si="179"/>
        <v>172A0</v>
      </c>
      <c r="AK173" s="392" t="str">
        <f t="shared" si="179"/>
        <v>172A0</v>
      </c>
      <c r="AL173" s="392" t="str">
        <f t="shared" si="179"/>
        <v>172A0</v>
      </c>
      <c r="AM173" s="392" t="str">
        <f t="shared" si="179"/>
        <v>172A0</v>
      </c>
      <c r="AO173" s="502"/>
      <c r="AP173" s="161"/>
      <c r="AQ173" s="345">
        <f t="shared" ref="AQ173:AT173" si="180">AQ169+4</f>
        <v>172</v>
      </c>
      <c r="AR173" s="345">
        <f t="shared" si="180"/>
        <v>172</v>
      </c>
      <c r="AS173" s="345">
        <f t="shared" si="180"/>
        <v>172</v>
      </c>
      <c r="AT173" s="345">
        <f t="shared" si="180"/>
        <v>172</v>
      </c>
    </row>
    <row r="174" spans="1:46" ht="20.100000000000001" hidden="1" customHeight="1">
      <c r="A174" s="641"/>
      <c r="B174" s="213"/>
      <c r="C174" s="213">
        <v>170</v>
      </c>
      <c r="D174" s="394">
        <f>D175</f>
        <v>0</v>
      </c>
      <c r="E174" s="394">
        <f>IF(E175=1,SUM($D$175:E175),0)</f>
        <v>0</v>
      </c>
      <c r="F174" s="394">
        <f>IF(F175=1,SUM($D$175:F175),0)</f>
        <v>0</v>
      </c>
      <c r="G174" s="394">
        <f>IF(G175=1,SUM($D$175:G175),0)</f>
        <v>0</v>
      </c>
      <c r="H174" s="395">
        <f>IF(H175=1,SUM($D$175:H175),0)</f>
        <v>1</v>
      </c>
      <c r="I174" s="395">
        <f>IF(I175=1,SUM($D$175:I175),0)</f>
        <v>0</v>
      </c>
      <c r="J174" s="395">
        <f>IF(J175=1,SUM($D$175:J175),0)</f>
        <v>0</v>
      </c>
      <c r="K174" s="395">
        <f>IF(K175=1,SUM($D$175:K175),0)</f>
        <v>0</v>
      </c>
      <c r="L174" s="396">
        <f>IF(L175=1,SUM($D$175:L175),0)</f>
        <v>0</v>
      </c>
      <c r="M174" s="396">
        <f>IF(M175=1,SUM($D$175:M175),0)</f>
        <v>0</v>
      </c>
      <c r="N174" s="396">
        <f>IF(N175=1,SUM($D$175:N175),0)</f>
        <v>0</v>
      </c>
      <c r="O174" s="396">
        <f>IF(O175=1,SUM($D$175:O175),0)</f>
        <v>0</v>
      </c>
      <c r="P174" s="397">
        <f>IF(P175=1,SUM($D$175:P175),0)</f>
        <v>0</v>
      </c>
      <c r="Q174" s="397">
        <f>IF(Q175=1,SUM($D$175:Q175),0)</f>
        <v>0</v>
      </c>
      <c r="R174" s="397">
        <f>IF(R175=1,SUM($D$175:R175),0)</f>
        <v>0</v>
      </c>
      <c r="S174" s="397">
        <f>IF(S175=1,SUM($D$175:S175),0)</f>
        <v>0</v>
      </c>
      <c r="T174" s="398">
        <f>IF(T175=1,SUM($D$175:T175),0)</f>
        <v>2</v>
      </c>
      <c r="U174" s="398">
        <f>IF(U175=1,SUM($D$175:U175),0)</f>
        <v>0</v>
      </c>
      <c r="V174" s="398">
        <f>IF(V175=1,SUM($D$175:V175),0)</f>
        <v>0</v>
      </c>
      <c r="W174" s="398">
        <f>IF(W175=1,SUM($D$175:W175),0)</f>
        <v>0</v>
      </c>
      <c r="X174" s="399">
        <f>IF(X175=1,SUM($D$175:X175),0)</f>
        <v>0</v>
      </c>
      <c r="Y174" s="399">
        <f>IF(Y175=1,SUM($D$175:Y175),0)</f>
        <v>0</v>
      </c>
      <c r="Z174" s="399">
        <f>IF(Z175=1,SUM($D$175:Z175),0)</f>
        <v>0</v>
      </c>
      <c r="AA174" s="399">
        <f>IF(AA175=1,SUM($D$175:AA175),0)</f>
        <v>0</v>
      </c>
      <c r="AB174" s="400">
        <f>IF(AB175=1,SUM($D$175:AB175),0)</f>
        <v>0</v>
      </c>
      <c r="AC174" s="400">
        <f>IF(AC175=1,SUM($D$175:AC175),0)</f>
        <v>0</v>
      </c>
      <c r="AD174" s="400">
        <f>IF(AD175=1,SUM($D$175:AD175),0)</f>
        <v>0</v>
      </c>
      <c r="AE174" s="400">
        <f>IF(AE175=1,SUM($D$175:AE175),0)</f>
        <v>0</v>
      </c>
      <c r="AF174" s="401">
        <f>IF(AF175=1,SUM($D$175:AF175),0)</f>
        <v>0</v>
      </c>
      <c r="AG174" s="401">
        <f>IF(AG175=1,SUM($D$175:AG175),0)</f>
        <v>0</v>
      </c>
      <c r="AH174" s="401">
        <f>IF(AH175=1,SUM($D$175:AH175),0)</f>
        <v>0</v>
      </c>
      <c r="AI174" s="401">
        <f>IF(AI175=1,SUM($D$175:AI175),0)</f>
        <v>0</v>
      </c>
      <c r="AJ174" s="402">
        <f>IF(AJ175=1,SUM($D$175:AJ175),0)</f>
        <v>0</v>
      </c>
      <c r="AK174" s="402">
        <f>IF(AK175=1,SUM($D$175:AK175),0)</f>
        <v>0</v>
      </c>
      <c r="AL174" s="402">
        <f>IF(AL175=1,SUM($D$175:AL175),0)</f>
        <v>0</v>
      </c>
      <c r="AM174" s="402">
        <f>IF(AM175=1,SUM($D$175:AM175),0)</f>
        <v>0</v>
      </c>
      <c r="AO174" s="503"/>
      <c r="AP174" s="172"/>
      <c r="AQ174" s="333">
        <f t="array" ref="AQ174">IF(MIN(IF(Affectation_S2!$B$5:$AN$216=B176&amp;"1",COLUMN(Affectation_S2!$B$5:$AN$216)))&lt;&gt;0,MIN(IF(Affectation_S2!$B$5:$AN$216=B176&amp;"1",COLUMN(Affectation_S2!$B$5:$AN$216))),"")</f>
        <v>8</v>
      </c>
      <c r="AR174" s="333">
        <f t="array" ref="AR174">IF(MIN(IF(Affectation_S2!$B$5:$AN$216=B176&amp;"2",COLUMN(Affectation_S2!$B$5:$AN$216)))&lt;&gt;0,MIN(IF(Affectation_S2!$B$5:$AN$216=B176&amp;"2",COLUMN(Affectation_S2!$B$5:$AN$216))),"")</f>
        <v>20</v>
      </c>
      <c r="AS174" s="333" t="str">
        <f t="array" ref="AS174">IF(MIN(IF(Affectation_S2!$B$5:$AN$216=B176&amp;"3",COLUMN(Affectation_S2!$B$5:$AN$216)))&lt;&gt;0,MIN(IF(Affectation_S2!$B$5:$AN$216=B176&amp;"3",COLUMN(Affectation_S2!$B$5:$AN$216))),"")</f>
        <v/>
      </c>
      <c r="AT174" s="333" t="str">
        <f t="array" ref="AT174">IF(MIN(IF(Affectation_S2!$B$5:$AN$216=B176&amp;"4",COLUMN(Affectation_S2!$B$5:$AN$216)))&lt;&gt;0,MIN(IF(Affectation_S2!$B$5:$AN$216=B176&amp;"4",COLUMN(Affectation_S2!$B$5:$AN$216))),"")</f>
        <v/>
      </c>
    </row>
    <row r="175" spans="1:46" ht="20.100000000000001" hidden="1" customHeight="1">
      <c r="A175" s="641"/>
      <c r="B175" s="213"/>
      <c r="C175" s="213">
        <v>171</v>
      </c>
      <c r="D175" s="394">
        <f>IF(D176&lt;&gt;"",1,0)</f>
        <v>0</v>
      </c>
      <c r="E175" s="394">
        <f>IF(E176&lt;&gt;"",1,0)</f>
        <v>0</v>
      </c>
      <c r="F175" s="394">
        <f t="shared" ref="F175:AM175" si="181">IF(F176&lt;&gt;"",1,0)</f>
        <v>0</v>
      </c>
      <c r="G175" s="394">
        <f t="shared" si="181"/>
        <v>0</v>
      </c>
      <c r="H175" s="395">
        <f t="shared" si="181"/>
        <v>1</v>
      </c>
      <c r="I175" s="395">
        <f t="shared" si="181"/>
        <v>0</v>
      </c>
      <c r="J175" s="395">
        <f t="shared" si="181"/>
        <v>0</v>
      </c>
      <c r="K175" s="395">
        <f t="shared" si="181"/>
        <v>0</v>
      </c>
      <c r="L175" s="396">
        <f t="shared" si="181"/>
        <v>0</v>
      </c>
      <c r="M175" s="396">
        <f t="shared" si="181"/>
        <v>0</v>
      </c>
      <c r="N175" s="396">
        <f t="shared" si="181"/>
        <v>0</v>
      </c>
      <c r="O175" s="396">
        <f t="shared" si="181"/>
        <v>0</v>
      </c>
      <c r="P175" s="397">
        <f t="shared" si="181"/>
        <v>0</v>
      </c>
      <c r="Q175" s="397">
        <f t="shared" si="181"/>
        <v>0</v>
      </c>
      <c r="R175" s="397">
        <f t="shared" si="181"/>
        <v>0</v>
      </c>
      <c r="S175" s="397">
        <f t="shared" si="181"/>
        <v>0</v>
      </c>
      <c r="T175" s="398">
        <f t="shared" si="181"/>
        <v>1</v>
      </c>
      <c r="U175" s="398">
        <f t="shared" si="181"/>
        <v>0</v>
      </c>
      <c r="V175" s="398">
        <f t="shared" si="181"/>
        <v>0</v>
      </c>
      <c r="W175" s="398">
        <f t="shared" si="181"/>
        <v>0</v>
      </c>
      <c r="X175" s="399">
        <f t="shared" si="181"/>
        <v>0</v>
      </c>
      <c r="Y175" s="399">
        <f t="shared" si="181"/>
        <v>0</v>
      </c>
      <c r="Z175" s="399">
        <f t="shared" si="181"/>
        <v>0</v>
      </c>
      <c r="AA175" s="399">
        <f t="shared" si="181"/>
        <v>0</v>
      </c>
      <c r="AB175" s="400">
        <f t="shared" si="181"/>
        <v>0</v>
      </c>
      <c r="AC175" s="400">
        <f t="shared" si="181"/>
        <v>0</v>
      </c>
      <c r="AD175" s="400">
        <f t="shared" si="181"/>
        <v>0</v>
      </c>
      <c r="AE175" s="400">
        <f t="shared" si="181"/>
        <v>0</v>
      </c>
      <c r="AF175" s="401">
        <f t="shared" si="181"/>
        <v>0</v>
      </c>
      <c r="AG175" s="401">
        <f t="shared" si="181"/>
        <v>0</v>
      </c>
      <c r="AH175" s="401">
        <f t="shared" si="181"/>
        <v>0</v>
      </c>
      <c r="AI175" s="401">
        <f t="shared" si="181"/>
        <v>0</v>
      </c>
      <c r="AJ175" s="402">
        <f t="shared" si="181"/>
        <v>0</v>
      </c>
      <c r="AK175" s="402">
        <f t="shared" si="181"/>
        <v>0</v>
      </c>
      <c r="AL175" s="402">
        <f t="shared" si="181"/>
        <v>0</v>
      </c>
      <c r="AM175" s="402">
        <f t="shared" si="181"/>
        <v>0</v>
      </c>
      <c r="AO175" s="503"/>
      <c r="AP175" s="172"/>
      <c r="AQ175" s="153"/>
      <c r="AR175" s="153"/>
      <c r="AS175" s="153"/>
      <c r="AT175" s="193"/>
    </row>
    <row r="176" spans="1:46" ht="20.100000000000001" customHeight="1" thickBot="1">
      <c r="A176" s="642" t="s">
        <v>58</v>
      </c>
      <c r="B176" s="419" t="str">
        <f t="shared" ref="B176" si="182">C176&amp;"A"</f>
        <v>172A</v>
      </c>
      <c r="C176" s="214">
        <v>172</v>
      </c>
      <c r="D176" s="174"/>
      <c r="E176" s="174"/>
      <c r="F176" s="174"/>
      <c r="G176" s="174"/>
      <c r="H176" s="175" t="s">
        <v>220</v>
      </c>
      <c r="I176" s="175"/>
      <c r="J176" s="175"/>
      <c r="K176" s="175"/>
      <c r="L176" s="176"/>
      <c r="M176" s="176"/>
      <c r="N176" s="176"/>
      <c r="O176" s="176"/>
      <c r="P176" s="177"/>
      <c r="Q176" s="177"/>
      <c r="R176" s="177"/>
      <c r="S176" s="177"/>
      <c r="T176" s="178" t="s">
        <v>269</v>
      </c>
      <c r="U176" s="178"/>
      <c r="V176" s="178"/>
      <c r="W176" s="178"/>
      <c r="X176" s="179"/>
      <c r="Y176" s="179"/>
      <c r="Z176" s="179"/>
      <c r="AA176" s="179"/>
      <c r="AB176" s="180"/>
      <c r="AC176" s="180"/>
      <c r="AD176" s="180"/>
      <c r="AE176" s="180"/>
      <c r="AF176" s="181"/>
      <c r="AG176" s="181"/>
      <c r="AH176" s="181"/>
      <c r="AI176" s="181"/>
      <c r="AJ176" s="182"/>
      <c r="AK176" s="182"/>
      <c r="AL176" s="182"/>
      <c r="AM176" s="183"/>
      <c r="AO176" s="504" t="s">
        <v>58</v>
      </c>
      <c r="AP176" s="184" t="s">
        <v>189</v>
      </c>
      <c r="AQ176" s="335" t="str">
        <f>IFERROR(INDEX(Tableau_affectation_S2,AQ173,AQ174),"")</f>
        <v>Théorie des mécanismes</v>
      </c>
      <c r="AR176" s="335" t="str">
        <f>IFERROR(INDEX(Tableau_affectation_S2,AR173,AR174),"")</f>
        <v>Sys. mécaniques articulés et robotique</v>
      </c>
      <c r="AS176" s="335" t="str">
        <f>IFERROR(INDEX(Tableau_affectation_S2,AS173,AS174),"")</f>
        <v/>
      </c>
      <c r="AT176" s="335" t="str">
        <f>IFERROR(INDEX(Tableau_affectation_S2,AT173,AT174),"")</f>
        <v/>
      </c>
    </row>
    <row r="177" spans="1:46" ht="20.100000000000001" hidden="1" customHeight="1">
      <c r="A177" s="712"/>
      <c r="B177" s="284"/>
      <c r="C177" s="284">
        <v>173</v>
      </c>
      <c r="D177" s="384" t="str">
        <f>$B$180&amp;D178</f>
        <v>176A0</v>
      </c>
      <c r="E177" s="384" t="str">
        <f>$B$180&amp;E178</f>
        <v>176A0</v>
      </c>
      <c r="F177" s="384" t="str">
        <f t="shared" ref="F177:AM177" si="183">$B$180&amp;F178</f>
        <v>176A0</v>
      </c>
      <c r="G177" s="384" t="str">
        <f t="shared" si="183"/>
        <v>176A0</v>
      </c>
      <c r="H177" s="385" t="str">
        <f t="shared" si="183"/>
        <v>176A0</v>
      </c>
      <c r="I177" s="385" t="str">
        <f t="shared" si="183"/>
        <v>176A0</v>
      </c>
      <c r="J177" s="385" t="str">
        <f t="shared" si="183"/>
        <v>176A0</v>
      </c>
      <c r="K177" s="385" t="str">
        <f t="shared" si="183"/>
        <v>176A0</v>
      </c>
      <c r="L177" s="386" t="str">
        <f t="shared" si="183"/>
        <v>176A0</v>
      </c>
      <c r="M177" s="386" t="str">
        <f t="shared" si="183"/>
        <v>176A0</v>
      </c>
      <c r="N177" s="386" t="str">
        <f t="shared" si="183"/>
        <v>176A0</v>
      </c>
      <c r="O177" s="386" t="str">
        <f t="shared" si="183"/>
        <v>176A0</v>
      </c>
      <c r="P177" s="387" t="str">
        <f t="shared" si="183"/>
        <v>176A0</v>
      </c>
      <c r="Q177" s="387" t="str">
        <f t="shared" si="183"/>
        <v>176A0</v>
      </c>
      <c r="R177" s="387" t="str">
        <f t="shared" si="183"/>
        <v>176A0</v>
      </c>
      <c r="S177" s="387" t="str">
        <f t="shared" si="183"/>
        <v>176A0</v>
      </c>
      <c r="T177" s="388" t="str">
        <f t="shared" si="183"/>
        <v>176A0</v>
      </c>
      <c r="U177" s="388" t="str">
        <f t="shared" si="183"/>
        <v>176A0</v>
      </c>
      <c r="V177" s="388" t="str">
        <f t="shared" si="183"/>
        <v>176A0</v>
      </c>
      <c r="W177" s="388" t="str">
        <f t="shared" si="183"/>
        <v>176A0</v>
      </c>
      <c r="X177" s="389" t="str">
        <f t="shared" si="183"/>
        <v>176A0</v>
      </c>
      <c r="Y177" s="389" t="str">
        <f t="shared" si="183"/>
        <v>176A0</v>
      </c>
      <c r="Z177" s="389" t="str">
        <f t="shared" si="183"/>
        <v>176A0</v>
      </c>
      <c r="AA177" s="389" t="str">
        <f t="shared" si="183"/>
        <v>176A0</v>
      </c>
      <c r="AB177" s="390" t="str">
        <f t="shared" si="183"/>
        <v>176A0</v>
      </c>
      <c r="AC177" s="390" t="str">
        <f t="shared" si="183"/>
        <v>176A0</v>
      </c>
      <c r="AD177" s="390" t="str">
        <f t="shared" si="183"/>
        <v>176A0</v>
      </c>
      <c r="AE177" s="390" t="str">
        <f t="shared" si="183"/>
        <v>176A0</v>
      </c>
      <c r="AF177" s="391" t="str">
        <f t="shared" si="183"/>
        <v>176A0</v>
      </c>
      <c r="AG177" s="391" t="str">
        <f t="shared" si="183"/>
        <v>176A0</v>
      </c>
      <c r="AH177" s="391" t="str">
        <f t="shared" si="183"/>
        <v>176A0</v>
      </c>
      <c r="AI177" s="391" t="str">
        <f t="shared" si="183"/>
        <v>176A0</v>
      </c>
      <c r="AJ177" s="392" t="str">
        <f t="shared" si="183"/>
        <v>176A0</v>
      </c>
      <c r="AK177" s="392" t="str">
        <f t="shared" si="183"/>
        <v>176A0</v>
      </c>
      <c r="AL177" s="392" t="str">
        <f t="shared" si="183"/>
        <v>176A0</v>
      </c>
      <c r="AM177" s="392" t="str">
        <f t="shared" si="183"/>
        <v>176A0</v>
      </c>
      <c r="AO177" s="574"/>
      <c r="AP177" s="161"/>
      <c r="AQ177" s="345">
        <f t="shared" ref="AQ177:AT177" si="184">AQ173+4</f>
        <v>176</v>
      </c>
      <c r="AR177" s="345">
        <f t="shared" si="184"/>
        <v>176</v>
      </c>
      <c r="AS177" s="345">
        <f t="shared" si="184"/>
        <v>176</v>
      </c>
      <c r="AT177" s="345">
        <f t="shared" si="184"/>
        <v>176</v>
      </c>
    </row>
    <row r="178" spans="1:46" ht="20.100000000000001" hidden="1" customHeight="1">
      <c r="A178" s="713"/>
      <c r="B178" s="285"/>
      <c r="C178" s="285">
        <v>174</v>
      </c>
      <c r="D178" s="394">
        <f>D179</f>
        <v>0</v>
      </c>
      <c r="E178" s="394">
        <f>IF(E179=1,SUM($D$179:E179),0)</f>
        <v>0</v>
      </c>
      <c r="F178" s="394">
        <f>IF(F179=1,SUM($D$179:F179),0)</f>
        <v>0</v>
      </c>
      <c r="G178" s="394">
        <f>IF(G179=1,SUM($D$179:G179),0)</f>
        <v>0</v>
      </c>
      <c r="H178" s="395">
        <f>IF(H179=1,SUM($D$179:H179),0)</f>
        <v>0</v>
      </c>
      <c r="I178" s="395">
        <f>IF(I179=1,SUM($D$179:I179),0)</f>
        <v>0</v>
      </c>
      <c r="J178" s="395">
        <f>IF(J179=1,SUM($D$179:J179),0)</f>
        <v>0</v>
      </c>
      <c r="K178" s="395">
        <f>IF(K179=1,SUM($D$179:K179),0)</f>
        <v>0</v>
      </c>
      <c r="L178" s="396">
        <f>IF(L179=1,SUM($D$179:L179),0)</f>
        <v>0</v>
      </c>
      <c r="M178" s="396">
        <f>IF(M179=1,SUM($D$179:M179),0)</f>
        <v>0</v>
      </c>
      <c r="N178" s="396">
        <f>IF(N179=1,SUM($D$179:N179),0)</f>
        <v>0</v>
      </c>
      <c r="O178" s="396">
        <f>IF(O179=1,SUM($D$179:O179),0)</f>
        <v>0</v>
      </c>
      <c r="P178" s="397">
        <f>IF(P179=1,SUM($D$179:P179),0)</f>
        <v>0</v>
      </c>
      <c r="Q178" s="397">
        <f>IF(Q179=1,SUM($D$179:Q179),0)</f>
        <v>0</v>
      </c>
      <c r="R178" s="397">
        <f>IF(R179=1,SUM($D$179:R179),0)</f>
        <v>0</v>
      </c>
      <c r="S178" s="397">
        <f>IF(S179=1,SUM($D$179:S179),0)</f>
        <v>0</v>
      </c>
      <c r="T178" s="398">
        <f>IF(T179=1,SUM($D$179:T179),0)</f>
        <v>0</v>
      </c>
      <c r="U178" s="398">
        <f>IF(U179=1,SUM($D$179:U179),0)</f>
        <v>0</v>
      </c>
      <c r="V178" s="398">
        <f>IF(V179=1,SUM($D$179:V179),0)</f>
        <v>0</v>
      </c>
      <c r="W178" s="398">
        <f>IF(W179=1,SUM($D$179:W179),0)</f>
        <v>0</v>
      </c>
      <c r="X178" s="399">
        <f>IF(X179=1,SUM($D$179:X179),0)</f>
        <v>0</v>
      </c>
      <c r="Y178" s="399">
        <f>IF(Y179=1,SUM($D$179:Y179),0)</f>
        <v>0</v>
      </c>
      <c r="Z178" s="399">
        <f>IF(Z179=1,SUM($D$179:Z179),0)</f>
        <v>0</v>
      </c>
      <c r="AA178" s="399">
        <f>IF(AA179=1,SUM($D$179:AA179),0)</f>
        <v>0</v>
      </c>
      <c r="AB178" s="400">
        <f>IF(AB179=1,SUM($D$179:AB179),0)</f>
        <v>0</v>
      </c>
      <c r="AC178" s="400">
        <f>IF(AC179=1,SUM($D$179:AC179),0)</f>
        <v>0</v>
      </c>
      <c r="AD178" s="400">
        <f>IF(AD179=1,SUM($D$179:AD179),0)</f>
        <v>0</v>
      </c>
      <c r="AE178" s="400">
        <f>IF(AE179=1,SUM($D$179:AE179),0)</f>
        <v>0</v>
      </c>
      <c r="AF178" s="401">
        <f>IF(AF179=1,SUM($D$179:AF179),0)</f>
        <v>0</v>
      </c>
      <c r="AG178" s="401">
        <f>IF(AG179=1,SUM($D$179:AG179),0)</f>
        <v>0</v>
      </c>
      <c r="AH178" s="401">
        <f>IF(AH179=1,SUM($D$179:AH179),0)</f>
        <v>0</v>
      </c>
      <c r="AI178" s="401">
        <f>IF(AI179=1,SUM($D$179:AI179),0)</f>
        <v>0</v>
      </c>
      <c r="AJ178" s="402">
        <f>IF(AJ179=1,SUM($D$179:AJ179),0)</f>
        <v>0</v>
      </c>
      <c r="AK178" s="402">
        <f>IF(AK179=1,SUM($D$179:AK179),0)</f>
        <v>0</v>
      </c>
      <c r="AL178" s="402">
        <f>IF(AL179=1,SUM($D$179:AL179),0)</f>
        <v>0</v>
      </c>
      <c r="AM178" s="402">
        <f>IF(AM179=1,SUM($D$179:AM179),0)</f>
        <v>0</v>
      </c>
      <c r="AO178" s="575"/>
      <c r="AP178" s="172"/>
      <c r="AQ178" s="333" t="str">
        <f t="array" ref="AQ178">IF(MIN(IF(Affectation_S2!$B$5:$AN$216=B180&amp;"1",COLUMN(Affectation_S2!$B$5:$AN$216)))&lt;&gt;0,MIN(IF(Affectation_S2!$B$5:$AN$216=B180&amp;"1",COLUMN(Affectation_S2!$B$5:$AN$216))),"")</f>
        <v/>
      </c>
      <c r="AR178" s="333" t="str">
        <f t="array" ref="AR178">IF(MIN(IF(Affectation_S2!$B$5:$AN$216=B180&amp;"2",COLUMN(Affectation_S2!$B$5:$AN$216)))&lt;&gt;0,MIN(IF(Affectation_S2!$B$5:$AN$216=B180&amp;"2",COLUMN(Affectation_S2!$B$5:$AN$216))),"")</f>
        <v/>
      </c>
      <c r="AS178" s="333" t="str">
        <f t="array" ref="AS178">IF(MIN(IF(Affectation_S2!$B$5:$AN$216=B180&amp;"3",COLUMN(Affectation_S2!$B$5:$AN$216)))&lt;&gt;0,MIN(IF(Affectation_S2!$B$5:$AN$216=B180&amp;"3",COLUMN(Affectation_S2!$B$5:$AN$216))),"")</f>
        <v/>
      </c>
      <c r="AT178" s="333" t="str">
        <f t="array" ref="AT178">IF(MIN(IF(Affectation_S2!$B$5:$AN$216=B180&amp;"4",COLUMN(Affectation_S2!$B$5:$AN$216)))&lt;&gt;0,MIN(IF(Affectation_S2!$B$5:$AN$216=B180&amp;"4",COLUMN(Affectation_S2!$B$5:$AN$216))),"")</f>
        <v/>
      </c>
    </row>
    <row r="179" spans="1:46" ht="20.100000000000001" hidden="1" customHeight="1">
      <c r="A179" s="713"/>
      <c r="B179" s="285"/>
      <c r="C179" s="285">
        <v>175</v>
      </c>
      <c r="D179" s="394">
        <f>IF(D180&lt;&gt;"",1,0)</f>
        <v>0</v>
      </c>
      <c r="E179" s="394">
        <f>IF(E180&lt;&gt;"",1,0)</f>
        <v>0</v>
      </c>
      <c r="F179" s="394">
        <f t="shared" ref="F179:AM179" si="185">IF(F180&lt;&gt;"",1,0)</f>
        <v>0</v>
      </c>
      <c r="G179" s="394">
        <f t="shared" si="185"/>
        <v>0</v>
      </c>
      <c r="H179" s="395">
        <f t="shared" si="185"/>
        <v>0</v>
      </c>
      <c r="I179" s="395">
        <f t="shared" si="185"/>
        <v>0</v>
      </c>
      <c r="J179" s="395">
        <f t="shared" si="185"/>
        <v>0</v>
      </c>
      <c r="K179" s="395">
        <f t="shared" si="185"/>
        <v>0</v>
      </c>
      <c r="L179" s="396">
        <f t="shared" si="185"/>
        <v>0</v>
      </c>
      <c r="M179" s="396">
        <f t="shared" si="185"/>
        <v>0</v>
      </c>
      <c r="N179" s="396">
        <f t="shared" si="185"/>
        <v>0</v>
      </c>
      <c r="O179" s="396">
        <f t="shared" si="185"/>
        <v>0</v>
      </c>
      <c r="P179" s="397">
        <f t="shared" si="185"/>
        <v>0</v>
      </c>
      <c r="Q179" s="397">
        <f t="shared" si="185"/>
        <v>0</v>
      </c>
      <c r="R179" s="397">
        <f t="shared" si="185"/>
        <v>0</v>
      </c>
      <c r="S179" s="397">
        <f t="shared" si="185"/>
        <v>0</v>
      </c>
      <c r="T179" s="398">
        <f t="shared" si="185"/>
        <v>0</v>
      </c>
      <c r="U179" s="398">
        <f t="shared" si="185"/>
        <v>0</v>
      </c>
      <c r="V179" s="398">
        <f t="shared" si="185"/>
        <v>0</v>
      </c>
      <c r="W179" s="398">
        <f t="shared" si="185"/>
        <v>0</v>
      </c>
      <c r="X179" s="399">
        <f t="shared" si="185"/>
        <v>0</v>
      </c>
      <c r="Y179" s="399">
        <f t="shared" si="185"/>
        <v>0</v>
      </c>
      <c r="Z179" s="399">
        <f t="shared" si="185"/>
        <v>0</v>
      </c>
      <c r="AA179" s="399">
        <f t="shared" si="185"/>
        <v>0</v>
      </c>
      <c r="AB179" s="400">
        <f t="shared" si="185"/>
        <v>0</v>
      </c>
      <c r="AC179" s="400">
        <f t="shared" si="185"/>
        <v>0</v>
      </c>
      <c r="AD179" s="400">
        <f t="shared" si="185"/>
        <v>0</v>
      </c>
      <c r="AE179" s="400">
        <f t="shared" si="185"/>
        <v>0</v>
      </c>
      <c r="AF179" s="401">
        <f t="shared" si="185"/>
        <v>0</v>
      </c>
      <c r="AG179" s="401">
        <f t="shared" si="185"/>
        <v>0</v>
      </c>
      <c r="AH179" s="401">
        <f t="shared" si="185"/>
        <v>0</v>
      </c>
      <c r="AI179" s="401">
        <f t="shared" si="185"/>
        <v>0</v>
      </c>
      <c r="AJ179" s="402">
        <f t="shared" si="185"/>
        <v>0</v>
      </c>
      <c r="AK179" s="402">
        <f t="shared" si="185"/>
        <v>0</v>
      </c>
      <c r="AL179" s="402">
        <f t="shared" si="185"/>
        <v>0</v>
      </c>
      <c r="AM179" s="402">
        <f t="shared" si="185"/>
        <v>0</v>
      </c>
      <c r="AO179" s="575"/>
      <c r="AP179" s="172"/>
      <c r="AQ179" s="153"/>
      <c r="AR179" s="153"/>
      <c r="AS179" s="153"/>
      <c r="AT179" s="193"/>
    </row>
    <row r="180" spans="1:46" ht="20.100000000000001" customHeight="1" thickBot="1">
      <c r="A180" s="714" t="s">
        <v>56</v>
      </c>
      <c r="B180" s="443" t="str">
        <f t="shared" ref="B180" si="186">C180&amp;"A"</f>
        <v>176A</v>
      </c>
      <c r="C180" s="286">
        <v>176</v>
      </c>
      <c r="D180" s="174"/>
      <c r="E180" s="174"/>
      <c r="F180" s="174"/>
      <c r="G180" s="174"/>
      <c r="H180" s="175"/>
      <c r="I180" s="175"/>
      <c r="J180" s="175"/>
      <c r="K180" s="175"/>
      <c r="L180" s="176"/>
      <c r="M180" s="176"/>
      <c r="N180" s="176"/>
      <c r="O180" s="176"/>
      <c r="P180" s="177"/>
      <c r="Q180" s="177"/>
      <c r="R180" s="177"/>
      <c r="S180" s="177"/>
      <c r="T180" s="178"/>
      <c r="U180" s="178"/>
      <c r="V180" s="178"/>
      <c r="W180" s="178"/>
      <c r="X180" s="179"/>
      <c r="Y180" s="179"/>
      <c r="Z180" s="179"/>
      <c r="AA180" s="179"/>
      <c r="AB180" s="180"/>
      <c r="AC180" s="180"/>
      <c r="AD180" s="180"/>
      <c r="AE180" s="180"/>
      <c r="AF180" s="181"/>
      <c r="AG180" s="181"/>
      <c r="AH180" s="181"/>
      <c r="AI180" s="181"/>
      <c r="AJ180" s="182"/>
      <c r="AK180" s="182"/>
      <c r="AL180" s="182"/>
      <c r="AM180" s="183"/>
      <c r="AO180" s="576" t="s">
        <v>56</v>
      </c>
      <c r="AP180" s="184" t="s">
        <v>189</v>
      </c>
      <c r="AQ180" s="335" t="str">
        <f>IFERROR(INDEX(Tableau_affectation_S2,AQ177,AQ178),"")</f>
        <v/>
      </c>
      <c r="AR180" s="335" t="str">
        <f>IFERROR(INDEX(Tableau_affectation_S2,AR177,AR178),"")</f>
        <v/>
      </c>
      <c r="AS180" s="335" t="str">
        <f>IFERROR(INDEX(Tableau_affectation_S2,AS177,AS178),"")</f>
        <v/>
      </c>
      <c r="AT180" s="335" t="str">
        <f>IFERROR(INDEX(Tableau_affectation_S2,AT177,AT178),"")</f>
        <v/>
      </c>
    </row>
    <row r="181" spans="1:46" ht="20.100000000000001" hidden="1" customHeight="1">
      <c r="A181" s="715"/>
      <c r="B181" s="287"/>
      <c r="C181" s="287">
        <v>177</v>
      </c>
      <c r="D181" s="384" t="str">
        <f>$B$184&amp;D182</f>
        <v>180A0</v>
      </c>
      <c r="E181" s="384" t="str">
        <f>$B$184&amp;E182</f>
        <v>180A0</v>
      </c>
      <c r="F181" s="384" t="str">
        <f t="shared" ref="F181:AM181" si="187">$B$184&amp;F182</f>
        <v>180A0</v>
      </c>
      <c r="G181" s="384" t="str">
        <f t="shared" si="187"/>
        <v>180A0</v>
      </c>
      <c r="H181" s="385" t="str">
        <f t="shared" si="187"/>
        <v>180A0</v>
      </c>
      <c r="I181" s="385" t="str">
        <f t="shared" si="187"/>
        <v>180A0</v>
      </c>
      <c r="J181" s="385" t="str">
        <f t="shared" si="187"/>
        <v>180A0</v>
      </c>
      <c r="K181" s="385" t="str">
        <f t="shared" si="187"/>
        <v>180A0</v>
      </c>
      <c r="L181" s="386" t="str">
        <f t="shared" si="187"/>
        <v>180A0</v>
      </c>
      <c r="M181" s="386" t="str">
        <f t="shared" si="187"/>
        <v>180A0</v>
      </c>
      <c r="N181" s="386" t="str">
        <f t="shared" si="187"/>
        <v>180A0</v>
      </c>
      <c r="O181" s="386" t="str">
        <f t="shared" si="187"/>
        <v>180A0</v>
      </c>
      <c r="P181" s="387" t="str">
        <f t="shared" si="187"/>
        <v>180A0</v>
      </c>
      <c r="Q181" s="387" t="str">
        <f t="shared" si="187"/>
        <v>180A0</v>
      </c>
      <c r="R181" s="387" t="str">
        <f t="shared" si="187"/>
        <v>180A0</v>
      </c>
      <c r="S181" s="387" t="str">
        <f t="shared" si="187"/>
        <v>180A0</v>
      </c>
      <c r="T181" s="388" t="str">
        <f t="shared" si="187"/>
        <v>180A1</v>
      </c>
      <c r="U181" s="388" t="str">
        <f t="shared" si="187"/>
        <v>180A2</v>
      </c>
      <c r="V181" s="388" t="str">
        <f t="shared" si="187"/>
        <v>180A0</v>
      </c>
      <c r="W181" s="388" t="str">
        <f t="shared" si="187"/>
        <v>180A0</v>
      </c>
      <c r="X181" s="389" t="str">
        <f t="shared" si="187"/>
        <v>180A0</v>
      </c>
      <c r="Y181" s="389" t="str">
        <f t="shared" si="187"/>
        <v>180A0</v>
      </c>
      <c r="Z181" s="389" t="str">
        <f t="shared" si="187"/>
        <v>180A0</v>
      </c>
      <c r="AA181" s="389" t="str">
        <f t="shared" si="187"/>
        <v>180A0</v>
      </c>
      <c r="AB181" s="390" t="str">
        <f t="shared" si="187"/>
        <v>180A0</v>
      </c>
      <c r="AC181" s="390" t="str">
        <f t="shared" si="187"/>
        <v>180A0</v>
      </c>
      <c r="AD181" s="390" t="str">
        <f t="shared" si="187"/>
        <v>180A0</v>
      </c>
      <c r="AE181" s="390" t="str">
        <f t="shared" si="187"/>
        <v>180A0</v>
      </c>
      <c r="AF181" s="391" t="str">
        <f t="shared" si="187"/>
        <v>180A0</v>
      </c>
      <c r="AG181" s="391" t="str">
        <f t="shared" si="187"/>
        <v>180A0</v>
      </c>
      <c r="AH181" s="391" t="str">
        <f t="shared" si="187"/>
        <v>180A0</v>
      </c>
      <c r="AI181" s="391" t="str">
        <f t="shared" si="187"/>
        <v>180A0</v>
      </c>
      <c r="AJ181" s="392" t="str">
        <f t="shared" si="187"/>
        <v>180A0</v>
      </c>
      <c r="AK181" s="392" t="str">
        <f t="shared" si="187"/>
        <v>180A0</v>
      </c>
      <c r="AL181" s="392" t="str">
        <f t="shared" si="187"/>
        <v>180A0</v>
      </c>
      <c r="AM181" s="392" t="str">
        <f t="shared" si="187"/>
        <v>180A0</v>
      </c>
      <c r="AO181" s="577"/>
      <c r="AP181" s="161"/>
      <c r="AQ181" s="345">
        <f t="shared" ref="AQ181:AT181" si="188">AQ177+4</f>
        <v>180</v>
      </c>
      <c r="AR181" s="345">
        <f t="shared" si="188"/>
        <v>180</v>
      </c>
      <c r="AS181" s="345">
        <f t="shared" si="188"/>
        <v>180</v>
      </c>
      <c r="AT181" s="345">
        <f t="shared" si="188"/>
        <v>180</v>
      </c>
    </row>
    <row r="182" spans="1:46" ht="20.100000000000001" hidden="1" customHeight="1">
      <c r="A182" s="716"/>
      <c r="B182" s="288"/>
      <c r="C182" s="288">
        <v>178</v>
      </c>
      <c r="D182" s="394">
        <f>D183</f>
        <v>0</v>
      </c>
      <c r="E182" s="394">
        <f>IF(E183=1,SUM($D$183:E183),0)</f>
        <v>0</v>
      </c>
      <c r="F182" s="394">
        <f>IF(F183=1,SUM($D$183:F183),0)</f>
        <v>0</v>
      </c>
      <c r="G182" s="394">
        <f>IF(G183=1,SUM($D$183:G183),0)</f>
        <v>0</v>
      </c>
      <c r="H182" s="395">
        <f>IF(H183=1,SUM($D$183:H183),0)</f>
        <v>0</v>
      </c>
      <c r="I182" s="395">
        <f>IF(I183=1,SUM($D$183:I183),0)</f>
        <v>0</v>
      </c>
      <c r="J182" s="395">
        <f>IF(J183=1,SUM($D$183:J183),0)</f>
        <v>0</v>
      </c>
      <c r="K182" s="395">
        <f>IF(K183=1,SUM($D$183:K183),0)</f>
        <v>0</v>
      </c>
      <c r="L182" s="396">
        <f>IF(L183=1,SUM($D$183:L183),0)</f>
        <v>0</v>
      </c>
      <c r="M182" s="396">
        <f>IF(M183=1,SUM($D$183:M183),0)</f>
        <v>0</v>
      </c>
      <c r="N182" s="396">
        <f>IF(N183=1,SUM($D$183:N183),0)</f>
        <v>0</v>
      </c>
      <c r="O182" s="396">
        <f>IF(O183=1,SUM($D$183:O183),0)</f>
        <v>0</v>
      </c>
      <c r="P182" s="397">
        <f>IF(P183=1,SUM($D$183:P183),0)</f>
        <v>0</v>
      </c>
      <c r="Q182" s="397">
        <f>IF(Q183=1,SUM($D$183:Q183),0)</f>
        <v>0</v>
      </c>
      <c r="R182" s="397">
        <f>IF(R183=1,SUM($D$183:R183),0)</f>
        <v>0</v>
      </c>
      <c r="S182" s="397">
        <f>IF(S183=1,SUM($D$183:S183),0)</f>
        <v>0</v>
      </c>
      <c r="T182" s="398">
        <f>IF(T183=1,SUM($D$183:T183),0)</f>
        <v>1</v>
      </c>
      <c r="U182" s="398">
        <f>IF(U183=1,SUM($D$183:U183),0)</f>
        <v>2</v>
      </c>
      <c r="V182" s="398">
        <f>IF(V183=1,SUM($D$183:V183),0)</f>
        <v>0</v>
      </c>
      <c r="W182" s="398">
        <f>IF(W183=1,SUM($D$183:W183),0)</f>
        <v>0</v>
      </c>
      <c r="X182" s="399">
        <f>IF(X183=1,SUM($D$183:X183),0)</f>
        <v>0</v>
      </c>
      <c r="Y182" s="399">
        <f>IF(Y183=1,SUM($D$183:Y183),0)</f>
        <v>0</v>
      </c>
      <c r="Z182" s="399">
        <f>IF(Z183=1,SUM($D$183:Z183),0)</f>
        <v>0</v>
      </c>
      <c r="AA182" s="399">
        <f>IF(AA183=1,SUM($D$183:AA183),0)</f>
        <v>0</v>
      </c>
      <c r="AB182" s="400">
        <f>IF(AB183=1,SUM($D$183:AB183),0)</f>
        <v>0</v>
      </c>
      <c r="AC182" s="400">
        <f>IF(AC183=1,SUM($D$183:AC183),0)</f>
        <v>0</v>
      </c>
      <c r="AD182" s="400">
        <f>IF(AD183=1,SUM($D$183:AD183),0)</f>
        <v>0</v>
      </c>
      <c r="AE182" s="400">
        <f>IF(AE183=1,SUM($D$183:AE183),0)</f>
        <v>0</v>
      </c>
      <c r="AF182" s="401">
        <f>IF(AF183=1,SUM($D$183:AF183),0)</f>
        <v>0</v>
      </c>
      <c r="AG182" s="401">
        <f>IF(AG183=1,SUM($D$183:AG183),0)</f>
        <v>0</v>
      </c>
      <c r="AH182" s="401">
        <f>IF(AH183=1,SUM($D$183:AH183),0)</f>
        <v>0</v>
      </c>
      <c r="AI182" s="401">
        <f>IF(AI183=1,SUM($D$183:AI183),0)</f>
        <v>0</v>
      </c>
      <c r="AJ182" s="402">
        <f>IF(AJ183=1,SUM($D$183:AJ183),0)</f>
        <v>0</v>
      </c>
      <c r="AK182" s="402">
        <f>IF(AK183=1,SUM($D$183:AK183),0)</f>
        <v>0</v>
      </c>
      <c r="AL182" s="402">
        <f>IF(AL183=1,SUM($D$183:AL183),0)</f>
        <v>0</v>
      </c>
      <c r="AM182" s="402">
        <f>IF(AM183=1,SUM($D$183:AM183),0)</f>
        <v>0</v>
      </c>
      <c r="AO182" s="578"/>
      <c r="AP182" s="172"/>
      <c r="AQ182" s="333">
        <f t="array" ref="AQ182">IF(MIN(IF(Affectation_S2!$B$5:$AN$216=B184&amp;"1",COLUMN(Affectation_S2!$B$5:$AN$216)))&lt;&gt;0,MIN(IF(Affectation_S2!$B$5:$AN$216=B184&amp;"1",COLUMN(Affectation_S2!$B$5:$AN$216))),"")</f>
        <v>20</v>
      </c>
      <c r="AR182" s="333">
        <f t="array" ref="AR182">IF(MIN(IF(Affectation_S2!$B$5:$AN$216=B184&amp;"2",COLUMN(Affectation_S2!$B$5:$AN$216)))&lt;&gt;0,MIN(IF(Affectation_S2!$B$5:$AN$216=B184&amp;"2",COLUMN(Affectation_S2!$B$5:$AN$216))),"")</f>
        <v>21</v>
      </c>
      <c r="AS182" s="333" t="str">
        <f t="array" ref="AS182">IF(MIN(IF(Affectation_S2!$B$5:$AN$216=B184&amp;"3",COLUMN(Affectation_S2!$B$5:$AN$216)))&lt;&gt;0,MIN(IF(Affectation_S2!$B$5:$AN$216=B184&amp;"3",COLUMN(Affectation_S2!$B$5:$AN$216))),"")</f>
        <v/>
      </c>
      <c r="AT182" s="333" t="str">
        <f t="array" ref="AT182">IF(MIN(IF(Affectation_S2!$B$5:$AN$216=B184&amp;"4",COLUMN(Affectation_S2!$B$5:$AN$216)))&lt;&gt;0,MIN(IF(Affectation_S2!$B$5:$AN$216=B184&amp;"4",COLUMN(Affectation_S2!$B$5:$AN$216))),"")</f>
        <v/>
      </c>
    </row>
    <row r="183" spans="1:46" ht="20.100000000000001" hidden="1" customHeight="1">
      <c r="A183" s="716"/>
      <c r="B183" s="288"/>
      <c r="C183" s="288">
        <v>179</v>
      </c>
      <c r="D183" s="394">
        <f>IF(D184&lt;&gt;"",1,0)</f>
        <v>0</v>
      </c>
      <c r="E183" s="394">
        <f>IF(E184&lt;&gt;"",1,0)</f>
        <v>0</v>
      </c>
      <c r="F183" s="394">
        <f t="shared" ref="F183:AM183" si="189">IF(F184&lt;&gt;"",1,0)</f>
        <v>0</v>
      </c>
      <c r="G183" s="394">
        <f t="shared" si="189"/>
        <v>0</v>
      </c>
      <c r="H183" s="395">
        <f t="shared" si="189"/>
        <v>0</v>
      </c>
      <c r="I183" s="395">
        <f t="shared" si="189"/>
        <v>0</v>
      </c>
      <c r="J183" s="395">
        <f t="shared" si="189"/>
        <v>0</v>
      </c>
      <c r="K183" s="395">
        <f t="shared" si="189"/>
        <v>0</v>
      </c>
      <c r="L183" s="396">
        <f t="shared" si="189"/>
        <v>0</v>
      </c>
      <c r="M183" s="396">
        <f t="shared" si="189"/>
        <v>0</v>
      </c>
      <c r="N183" s="396">
        <f t="shared" si="189"/>
        <v>0</v>
      </c>
      <c r="O183" s="396">
        <f t="shared" si="189"/>
        <v>0</v>
      </c>
      <c r="P183" s="397">
        <f t="shared" si="189"/>
        <v>0</v>
      </c>
      <c r="Q183" s="397">
        <f t="shared" si="189"/>
        <v>0</v>
      </c>
      <c r="R183" s="397">
        <f t="shared" si="189"/>
        <v>0</v>
      </c>
      <c r="S183" s="397">
        <f t="shared" si="189"/>
        <v>0</v>
      </c>
      <c r="T183" s="398">
        <f t="shared" si="189"/>
        <v>1</v>
      </c>
      <c r="U183" s="398">
        <f t="shared" si="189"/>
        <v>1</v>
      </c>
      <c r="V183" s="398">
        <f t="shared" si="189"/>
        <v>0</v>
      </c>
      <c r="W183" s="398">
        <f t="shared" si="189"/>
        <v>0</v>
      </c>
      <c r="X183" s="399">
        <f t="shared" si="189"/>
        <v>0</v>
      </c>
      <c r="Y183" s="399">
        <f t="shared" si="189"/>
        <v>0</v>
      </c>
      <c r="Z183" s="399">
        <f t="shared" si="189"/>
        <v>0</v>
      </c>
      <c r="AA183" s="399">
        <f t="shared" si="189"/>
        <v>0</v>
      </c>
      <c r="AB183" s="400">
        <f t="shared" si="189"/>
        <v>0</v>
      </c>
      <c r="AC183" s="400">
        <f t="shared" si="189"/>
        <v>0</v>
      </c>
      <c r="AD183" s="400">
        <f t="shared" si="189"/>
        <v>0</v>
      </c>
      <c r="AE183" s="400">
        <f t="shared" si="189"/>
        <v>0</v>
      </c>
      <c r="AF183" s="401">
        <f t="shared" si="189"/>
        <v>0</v>
      </c>
      <c r="AG183" s="401">
        <f t="shared" si="189"/>
        <v>0</v>
      </c>
      <c r="AH183" s="401">
        <f t="shared" si="189"/>
        <v>0</v>
      </c>
      <c r="AI183" s="401">
        <f t="shared" si="189"/>
        <v>0</v>
      </c>
      <c r="AJ183" s="402">
        <f t="shared" si="189"/>
        <v>0</v>
      </c>
      <c r="AK183" s="402">
        <f t="shared" si="189"/>
        <v>0</v>
      </c>
      <c r="AL183" s="402">
        <f t="shared" si="189"/>
        <v>0</v>
      </c>
      <c r="AM183" s="402">
        <f t="shared" si="189"/>
        <v>0</v>
      </c>
      <c r="AO183" s="578"/>
      <c r="AP183" s="172"/>
      <c r="AQ183" s="153"/>
      <c r="AR183" s="153"/>
      <c r="AS183" s="153"/>
      <c r="AT183" s="193"/>
    </row>
    <row r="184" spans="1:46" ht="20.100000000000001" customHeight="1" thickBot="1">
      <c r="A184" s="717" t="s">
        <v>44</v>
      </c>
      <c r="B184" s="444" t="str">
        <f t="shared" ref="B184" si="190">C184&amp;"A"</f>
        <v>180A</v>
      </c>
      <c r="C184" s="289">
        <v>180</v>
      </c>
      <c r="D184" s="174"/>
      <c r="E184" s="174"/>
      <c r="F184" s="174"/>
      <c r="G184" s="174"/>
      <c r="H184" s="175"/>
      <c r="I184" s="175"/>
      <c r="J184" s="175"/>
      <c r="K184" s="175"/>
      <c r="L184" s="176"/>
      <c r="M184" s="176"/>
      <c r="N184" s="176"/>
      <c r="O184" s="176"/>
      <c r="P184" s="177"/>
      <c r="Q184" s="177"/>
      <c r="R184" s="177"/>
      <c r="S184" s="177"/>
      <c r="T184" s="178" t="s">
        <v>267</v>
      </c>
      <c r="U184" s="178" t="s">
        <v>271</v>
      </c>
      <c r="V184" s="178"/>
      <c r="W184" s="178"/>
      <c r="X184" s="179"/>
      <c r="Y184" s="179"/>
      <c r="Z184" s="179"/>
      <c r="AA184" s="179"/>
      <c r="AB184" s="180"/>
      <c r="AC184" s="180"/>
      <c r="AD184" s="180"/>
      <c r="AE184" s="180"/>
      <c r="AF184" s="181"/>
      <c r="AG184" s="181"/>
      <c r="AH184" s="181"/>
      <c r="AI184" s="181"/>
      <c r="AJ184" s="182"/>
      <c r="AK184" s="182"/>
      <c r="AL184" s="182"/>
      <c r="AM184" s="183"/>
      <c r="AO184" s="579" t="s">
        <v>44</v>
      </c>
      <c r="AP184" s="184" t="s">
        <v>189</v>
      </c>
      <c r="AQ184" s="335" t="str">
        <f>IFERROR(INDEX(Tableau_affectation_S2,AQ181,AQ182),"")</f>
        <v>Méthode des éléments finis</v>
      </c>
      <c r="AR184" s="335" t="str">
        <f>IFERROR(INDEX(Tableau_affectation_S2,AR181,AR182),"")</f>
        <v>TP Eléments finis</v>
      </c>
      <c r="AS184" s="335" t="str">
        <f>IFERROR(INDEX(Tableau_affectation_S2,AS181,AS182),"")</f>
        <v/>
      </c>
      <c r="AT184" s="335" t="str">
        <f>IFERROR(INDEX(Tableau_affectation_S2,AT181,AT182),"")</f>
        <v/>
      </c>
    </row>
    <row r="185" spans="1:46" ht="20.100000000000001" hidden="1" customHeight="1">
      <c r="A185" s="718"/>
      <c r="B185" s="290"/>
      <c r="C185" s="290">
        <v>181</v>
      </c>
      <c r="D185" s="384" t="str">
        <f>$B$188&amp;D186</f>
        <v>184A0</v>
      </c>
      <c r="E185" s="384" t="str">
        <f>$B$188&amp;E186</f>
        <v>184A0</v>
      </c>
      <c r="F185" s="384" t="str">
        <f t="shared" ref="F185:AM185" si="191">$B$188&amp;F186</f>
        <v>184A0</v>
      </c>
      <c r="G185" s="384" t="str">
        <f t="shared" si="191"/>
        <v>184A0</v>
      </c>
      <c r="H185" s="385" t="str">
        <f t="shared" si="191"/>
        <v>184A0</v>
      </c>
      <c r="I185" s="385" t="str">
        <f t="shared" si="191"/>
        <v>184A0</v>
      </c>
      <c r="J185" s="385" t="str">
        <f t="shared" si="191"/>
        <v>184A0</v>
      </c>
      <c r="K185" s="385" t="str">
        <f t="shared" si="191"/>
        <v>184A0</v>
      </c>
      <c r="L185" s="386" t="str">
        <f t="shared" si="191"/>
        <v>184A0</v>
      </c>
      <c r="M185" s="386" t="str">
        <f t="shared" si="191"/>
        <v>184A0</v>
      </c>
      <c r="N185" s="386" t="str">
        <f t="shared" si="191"/>
        <v>184A0</v>
      </c>
      <c r="O185" s="386" t="str">
        <f t="shared" si="191"/>
        <v>184A0</v>
      </c>
      <c r="P185" s="387" t="str">
        <f t="shared" si="191"/>
        <v>184A0</v>
      </c>
      <c r="Q185" s="387" t="str">
        <f t="shared" si="191"/>
        <v>184A0</v>
      </c>
      <c r="R185" s="387" t="str">
        <f t="shared" si="191"/>
        <v>184A0</v>
      </c>
      <c r="S185" s="387" t="str">
        <f t="shared" si="191"/>
        <v>184A0</v>
      </c>
      <c r="T185" s="388" t="str">
        <f t="shared" si="191"/>
        <v>184A0</v>
      </c>
      <c r="U185" s="388" t="str">
        <f t="shared" si="191"/>
        <v>184A0</v>
      </c>
      <c r="V185" s="388" t="str">
        <f t="shared" si="191"/>
        <v>184A0</v>
      </c>
      <c r="W185" s="388" t="str">
        <f t="shared" si="191"/>
        <v>184A0</v>
      </c>
      <c r="X185" s="389" t="str">
        <f t="shared" si="191"/>
        <v>184A0</v>
      </c>
      <c r="Y185" s="389" t="str">
        <f t="shared" si="191"/>
        <v>184A0</v>
      </c>
      <c r="Z185" s="389" t="str">
        <f t="shared" si="191"/>
        <v>184A0</v>
      </c>
      <c r="AA185" s="389" t="str">
        <f t="shared" si="191"/>
        <v>184A0</v>
      </c>
      <c r="AB185" s="390" t="str">
        <f t="shared" si="191"/>
        <v>184A0</v>
      </c>
      <c r="AC185" s="390" t="str">
        <f t="shared" si="191"/>
        <v>184A0</v>
      </c>
      <c r="AD185" s="390" t="str">
        <f t="shared" si="191"/>
        <v>184A0</v>
      </c>
      <c r="AE185" s="390" t="str">
        <f t="shared" si="191"/>
        <v>184A0</v>
      </c>
      <c r="AF185" s="391" t="str">
        <f t="shared" si="191"/>
        <v>184A0</v>
      </c>
      <c r="AG185" s="391" t="str">
        <f t="shared" si="191"/>
        <v>184A0</v>
      </c>
      <c r="AH185" s="391" t="str">
        <f t="shared" si="191"/>
        <v>184A0</v>
      </c>
      <c r="AI185" s="391" t="str">
        <f t="shared" si="191"/>
        <v>184A0</v>
      </c>
      <c r="AJ185" s="392" t="str">
        <f t="shared" si="191"/>
        <v>184A0</v>
      </c>
      <c r="AK185" s="392" t="str">
        <f t="shared" si="191"/>
        <v>184A0</v>
      </c>
      <c r="AL185" s="392" t="str">
        <f t="shared" si="191"/>
        <v>184A0</v>
      </c>
      <c r="AM185" s="392" t="str">
        <f t="shared" si="191"/>
        <v>184A0</v>
      </c>
      <c r="AO185" s="580"/>
      <c r="AP185" s="161"/>
      <c r="AQ185" s="345">
        <f t="shared" ref="AQ185:AT185" si="192">AQ181+4</f>
        <v>184</v>
      </c>
      <c r="AR185" s="345">
        <f t="shared" si="192"/>
        <v>184</v>
      </c>
      <c r="AS185" s="345">
        <f t="shared" si="192"/>
        <v>184</v>
      </c>
      <c r="AT185" s="345">
        <f t="shared" si="192"/>
        <v>184</v>
      </c>
    </row>
    <row r="186" spans="1:46" ht="20.100000000000001" hidden="1" customHeight="1">
      <c r="A186" s="719"/>
      <c r="B186" s="291"/>
      <c r="C186" s="291">
        <v>182</v>
      </c>
      <c r="D186" s="394">
        <f>D187</f>
        <v>0</v>
      </c>
      <c r="E186" s="394">
        <f>IF(E187=1,SUM($D$187:E187),0)</f>
        <v>0</v>
      </c>
      <c r="F186" s="394">
        <f>IF(F187=1,SUM($D$187:F187),0)</f>
        <v>0</v>
      </c>
      <c r="G186" s="394">
        <f>IF(G187=1,SUM($D$187:G187),0)</f>
        <v>0</v>
      </c>
      <c r="H186" s="395">
        <f>IF(H187=1,SUM($D$187:H187),0)</f>
        <v>0</v>
      </c>
      <c r="I186" s="395">
        <f>IF(I187=1,SUM($D$187:I187),0)</f>
        <v>0</v>
      </c>
      <c r="J186" s="395">
        <f>IF(J187=1,SUM($D$187:J187),0)</f>
        <v>0</v>
      </c>
      <c r="K186" s="395">
        <f>IF(K187=1,SUM($D$187:K187),0)</f>
        <v>0</v>
      </c>
      <c r="L186" s="396">
        <f>IF(L187=1,SUM($D$187:L187),0)</f>
        <v>0</v>
      </c>
      <c r="M186" s="396">
        <f>IF(M187=1,SUM($D$187:M187),0)</f>
        <v>0</v>
      </c>
      <c r="N186" s="396">
        <f>IF(N187=1,SUM($D$187:N187),0)</f>
        <v>0</v>
      </c>
      <c r="O186" s="396">
        <f>IF(O187=1,SUM($D$187:O187),0)</f>
        <v>0</v>
      </c>
      <c r="P186" s="397">
        <f>IF(P187=1,SUM($D$187:P187),0)</f>
        <v>0</v>
      </c>
      <c r="Q186" s="397">
        <f>IF(Q187=1,SUM($D$187:Q187),0)</f>
        <v>0</v>
      </c>
      <c r="R186" s="397">
        <f>IF(R187=1,SUM($D$187:R187),0)</f>
        <v>0</v>
      </c>
      <c r="S186" s="397">
        <f>IF(S187=1,SUM($D$187:S187),0)</f>
        <v>0</v>
      </c>
      <c r="T186" s="398">
        <f>IF(T187=1,SUM($D$187:T187),0)</f>
        <v>0</v>
      </c>
      <c r="U186" s="398">
        <f>IF(U187=1,SUM($D$187:U187),0)</f>
        <v>0</v>
      </c>
      <c r="V186" s="398">
        <f>IF(V187=1,SUM($D$187:V187),0)</f>
        <v>0</v>
      </c>
      <c r="W186" s="398">
        <f>IF(W187=1,SUM($D$187:W187),0)</f>
        <v>0</v>
      </c>
      <c r="X186" s="399">
        <f>IF(X187=1,SUM($D$187:X187),0)</f>
        <v>0</v>
      </c>
      <c r="Y186" s="399">
        <f>IF(Y187=1,SUM($D$187:Y187),0)</f>
        <v>0</v>
      </c>
      <c r="Z186" s="399">
        <f>IF(Z187=1,SUM($D$187:Z187),0)</f>
        <v>0</v>
      </c>
      <c r="AA186" s="399">
        <f>IF(AA187=1,SUM($D$187:AA187),0)</f>
        <v>0</v>
      </c>
      <c r="AB186" s="400">
        <f>IF(AB187=1,SUM($D$187:AB187),0)</f>
        <v>0</v>
      </c>
      <c r="AC186" s="400">
        <f>IF(AC187=1,SUM($D$187:AC187),0)</f>
        <v>0</v>
      </c>
      <c r="AD186" s="400">
        <f>IF(AD187=1,SUM($D$187:AD187),0)</f>
        <v>0</v>
      </c>
      <c r="AE186" s="400">
        <f>IF(AE187=1,SUM($D$187:AE187),0)</f>
        <v>0</v>
      </c>
      <c r="AF186" s="401">
        <f>IF(AF187=1,SUM($D$187:AF187),0)</f>
        <v>0</v>
      </c>
      <c r="AG186" s="401">
        <f>IF(AG187=1,SUM($D$187:AG187),0)</f>
        <v>0</v>
      </c>
      <c r="AH186" s="401">
        <f>IF(AH187=1,SUM($D$187:AH187),0)</f>
        <v>0</v>
      </c>
      <c r="AI186" s="401">
        <f>IF(AI187=1,SUM($D$187:AI187),0)</f>
        <v>0</v>
      </c>
      <c r="AJ186" s="402">
        <f>IF(AJ187=1,SUM($D$187:AJ187),0)</f>
        <v>0</v>
      </c>
      <c r="AK186" s="402">
        <f>IF(AK187=1,SUM($D$187:AK187),0)</f>
        <v>0</v>
      </c>
      <c r="AL186" s="402">
        <f>IF(AL187=1,SUM($D$187:AL187),0)</f>
        <v>0</v>
      </c>
      <c r="AM186" s="402">
        <f>IF(AM187=1,SUM($D$187:AM187),0)</f>
        <v>0</v>
      </c>
      <c r="AO186" s="581"/>
      <c r="AP186" s="172"/>
      <c r="AQ186" s="333" t="str">
        <f t="array" ref="AQ186">IF(MIN(IF(Affectation_S2!$B$5:$AN$216=B188&amp;"1",COLUMN(Affectation_S2!$B$5:$AN$216)))&lt;&gt;0,MIN(IF(Affectation_S2!$B$5:$AN$216=B188&amp;"1",COLUMN(Affectation_S2!$B$5:$AN$216))),"")</f>
        <v/>
      </c>
      <c r="AR186" s="333" t="str">
        <f t="array" ref="AR186">IF(MIN(IF(Affectation_S2!$B$5:$AN$216=B188&amp;"2",COLUMN(Affectation_S2!$B$5:$AN$216)))&lt;&gt;0,MIN(IF(Affectation_S2!$B$5:$AN$216=B188&amp;"2",COLUMN(Affectation_S2!$B$5:$AN$216))),"")</f>
        <v/>
      </c>
      <c r="AS186" s="333" t="str">
        <f t="array" ref="AS186">IF(MIN(IF(Affectation_S2!$B$5:$AN$216=B188&amp;"3",COLUMN(Affectation_S2!$B$5:$AN$216)))&lt;&gt;0,MIN(IF(Affectation_S2!$B$5:$AN$216=B188&amp;"3",COLUMN(Affectation_S2!$B$5:$AN$216))),"")</f>
        <v/>
      </c>
      <c r="AT186" s="333" t="str">
        <f t="array" ref="AT186">IF(MIN(IF(Affectation_S2!$B$5:$AN$216=B188&amp;"4",COLUMN(Affectation_S2!$B$5:$AN$216)))&lt;&gt;0,MIN(IF(Affectation_S2!$B$5:$AN$216=B188&amp;"4",COLUMN(Affectation_S2!$B$5:$AN$216))),"")</f>
        <v/>
      </c>
    </row>
    <row r="187" spans="1:46" ht="20.100000000000001" hidden="1" customHeight="1">
      <c r="A187" s="719"/>
      <c r="B187" s="291"/>
      <c r="C187" s="291">
        <v>183</v>
      </c>
      <c r="D187" s="394">
        <f>IF(D188&lt;&gt;"",1,0)</f>
        <v>0</v>
      </c>
      <c r="E187" s="394">
        <f>IF(E188&lt;&gt;"",1,0)</f>
        <v>0</v>
      </c>
      <c r="F187" s="394">
        <f t="shared" ref="F187:AM187" si="193">IF(F188&lt;&gt;"",1,0)</f>
        <v>0</v>
      </c>
      <c r="G187" s="394">
        <f t="shared" si="193"/>
        <v>0</v>
      </c>
      <c r="H187" s="395">
        <f t="shared" si="193"/>
        <v>0</v>
      </c>
      <c r="I187" s="395">
        <f t="shared" si="193"/>
        <v>0</v>
      </c>
      <c r="J187" s="395">
        <f t="shared" si="193"/>
        <v>0</v>
      </c>
      <c r="K187" s="395">
        <f t="shared" si="193"/>
        <v>0</v>
      </c>
      <c r="L187" s="396">
        <f t="shared" si="193"/>
        <v>0</v>
      </c>
      <c r="M187" s="396">
        <f t="shared" si="193"/>
        <v>0</v>
      </c>
      <c r="N187" s="396">
        <f t="shared" si="193"/>
        <v>0</v>
      </c>
      <c r="O187" s="396">
        <f t="shared" si="193"/>
        <v>0</v>
      </c>
      <c r="P187" s="397">
        <f t="shared" si="193"/>
        <v>0</v>
      </c>
      <c r="Q187" s="397">
        <f t="shared" si="193"/>
        <v>0</v>
      </c>
      <c r="R187" s="397">
        <f t="shared" si="193"/>
        <v>0</v>
      </c>
      <c r="S187" s="397">
        <f t="shared" si="193"/>
        <v>0</v>
      </c>
      <c r="T187" s="398">
        <f t="shared" si="193"/>
        <v>0</v>
      </c>
      <c r="U187" s="398">
        <f t="shared" si="193"/>
        <v>0</v>
      </c>
      <c r="V187" s="398">
        <f t="shared" si="193"/>
        <v>0</v>
      </c>
      <c r="W187" s="398">
        <f t="shared" si="193"/>
        <v>0</v>
      </c>
      <c r="X187" s="399">
        <f t="shared" si="193"/>
        <v>0</v>
      </c>
      <c r="Y187" s="399">
        <f t="shared" si="193"/>
        <v>0</v>
      </c>
      <c r="Z187" s="399">
        <f t="shared" si="193"/>
        <v>0</v>
      </c>
      <c r="AA187" s="399">
        <f t="shared" si="193"/>
        <v>0</v>
      </c>
      <c r="AB187" s="400">
        <f t="shared" si="193"/>
        <v>0</v>
      </c>
      <c r="AC187" s="400">
        <f t="shared" si="193"/>
        <v>0</v>
      </c>
      <c r="AD187" s="400">
        <f t="shared" si="193"/>
        <v>0</v>
      </c>
      <c r="AE187" s="400">
        <f t="shared" si="193"/>
        <v>0</v>
      </c>
      <c r="AF187" s="401">
        <f t="shared" si="193"/>
        <v>0</v>
      </c>
      <c r="AG187" s="401">
        <f t="shared" si="193"/>
        <v>0</v>
      </c>
      <c r="AH187" s="401">
        <f t="shared" si="193"/>
        <v>0</v>
      </c>
      <c r="AI187" s="401">
        <f t="shared" si="193"/>
        <v>0</v>
      </c>
      <c r="AJ187" s="402">
        <f t="shared" si="193"/>
        <v>0</v>
      </c>
      <c r="AK187" s="402">
        <f t="shared" si="193"/>
        <v>0</v>
      </c>
      <c r="AL187" s="402">
        <f t="shared" si="193"/>
        <v>0</v>
      </c>
      <c r="AM187" s="402">
        <f t="shared" si="193"/>
        <v>0</v>
      </c>
      <c r="AO187" s="581"/>
      <c r="AP187" s="172"/>
      <c r="AQ187" s="153"/>
      <c r="AR187" s="153"/>
      <c r="AS187" s="153"/>
      <c r="AT187" s="193"/>
    </row>
    <row r="188" spans="1:46" ht="20.100000000000001" customHeight="1" thickBot="1">
      <c r="A188" s="720" t="s">
        <v>70</v>
      </c>
      <c r="B188" s="445" t="str">
        <f t="shared" ref="B188" si="194">C188&amp;"A"</f>
        <v>184A</v>
      </c>
      <c r="C188" s="292">
        <v>184</v>
      </c>
      <c r="D188" s="174"/>
      <c r="E188" s="174"/>
      <c r="F188" s="174"/>
      <c r="G188" s="174"/>
      <c r="H188" s="175"/>
      <c r="I188" s="175"/>
      <c r="J188" s="175"/>
      <c r="K188" s="175"/>
      <c r="L188" s="176"/>
      <c r="M188" s="176"/>
      <c r="N188" s="176"/>
      <c r="O188" s="176"/>
      <c r="P188" s="177"/>
      <c r="Q188" s="177"/>
      <c r="R188" s="177"/>
      <c r="S188" s="177"/>
      <c r="T188" s="178"/>
      <c r="U188" s="178"/>
      <c r="V188" s="178"/>
      <c r="W188" s="178"/>
      <c r="X188" s="179"/>
      <c r="Y188" s="179"/>
      <c r="Z188" s="179"/>
      <c r="AA188" s="179"/>
      <c r="AB188" s="180"/>
      <c r="AC188" s="180"/>
      <c r="AD188" s="180"/>
      <c r="AE188" s="180"/>
      <c r="AF188" s="181"/>
      <c r="AG188" s="181"/>
      <c r="AH188" s="181"/>
      <c r="AI188" s="181"/>
      <c r="AJ188" s="182"/>
      <c r="AK188" s="182"/>
      <c r="AL188" s="182"/>
      <c r="AM188" s="183"/>
      <c r="AO188" s="582" t="s">
        <v>70</v>
      </c>
      <c r="AP188" s="184" t="s">
        <v>189</v>
      </c>
      <c r="AQ188" s="335" t="str">
        <f>IFERROR(INDEX(Tableau_affectation_S2,AQ185,AQ186),"")</f>
        <v/>
      </c>
      <c r="AR188" s="335" t="str">
        <f>IFERROR(INDEX(Tableau_affectation_S2,AR185,AR186),"")</f>
        <v/>
      </c>
      <c r="AS188" s="335" t="str">
        <f>IFERROR(INDEX(Tableau_affectation_S2,AS185,AS186),"")</f>
        <v/>
      </c>
      <c r="AT188" s="335" t="str">
        <f>IFERROR(INDEX(Tableau_affectation_S2,AT185,AT186),"")</f>
        <v/>
      </c>
    </row>
    <row r="189" spans="1:46" ht="20.100000000000001" hidden="1" customHeight="1">
      <c r="A189" s="721"/>
      <c r="B189" s="293"/>
      <c r="C189" s="293">
        <v>185</v>
      </c>
      <c r="D189" s="384" t="str">
        <f>$B$192&amp;D190</f>
        <v>188A0</v>
      </c>
      <c r="E189" s="384" t="str">
        <f>$B$192&amp;E190</f>
        <v>188A0</v>
      </c>
      <c r="F189" s="384" t="str">
        <f t="shared" ref="F189:AM189" si="195">$B$192&amp;F190</f>
        <v>188A0</v>
      </c>
      <c r="G189" s="384" t="str">
        <f t="shared" si="195"/>
        <v>188A0</v>
      </c>
      <c r="H189" s="385" t="str">
        <f t="shared" si="195"/>
        <v>188A0</v>
      </c>
      <c r="I189" s="385" t="str">
        <f t="shared" si="195"/>
        <v>188A0</v>
      </c>
      <c r="J189" s="385" t="str">
        <f t="shared" si="195"/>
        <v>188A0</v>
      </c>
      <c r="K189" s="385" t="str">
        <f t="shared" si="195"/>
        <v>188A0</v>
      </c>
      <c r="L189" s="386" t="str">
        <f t="shared" si="195"/>
        <v>188A0</v>
      </c>
      <c r="M189" s="386" t="str">
        <f t="shared" si="195"/>
        <v>188A0</v>
      </c>
      <c r="N189" s="386" t="str">
        <f t="shared" si="195"/>
        <v>188A0</v>
      </c>
      <c r="O189" s="386" t="str">
        <f t="shared" si="195"/>
        <v>188A0</v>
      </c>
      <c r="P189" s="387" t="str">
        <f t="shared" si="195"/>
        <v>188A0</v>
      </c>
      <c r="Q189" s="387" t="str">
        <f t="shared" si="195"/>
        <v>188A0</v>
      </c>
      <c r="R189" s="387" t="str">
        <f t="shared" si="195"/>
        <v>188A0</v>
      </c>
      <c r="S189" s="387" t="str">
        <f t="shared" si="195"/>
        <v>188A0</v>
      </c>
      <c r="T189" s="388" t="str">
        <f t="shared" si="195"/>
        <v>188A0</v>
      </c>
      <c r="U189" s="388" t="str">
        <f t="shared" si="195"/>
        <v>188A0</v>
      </c>
      <c r="V189" s="388" t="str">
        <f t="shared" si="195"/>
        <v>188A0</v>
      </c>
      <c r="W189" s="388" t="str">
        <f t="shared" si="195"/>
        <v>188A0</v>
      </c>
      <c r="X189" s="389" t="str">
        <f t="shared" si="195"/>
        <v>188A1</v>
      </c>
      <c r="Y189" s="389" t="str">
        <f t="shared" si="195"/>
        <v>188A2</v>
      </c>
      <c r="Z189" s="389" t="str">
        <f t="shared" si="195"/>
        <v>188A0</v>
      </c>
      <c r="AA189" s="389" t="str">
        <f t="shared" si="195"/>
        <v>188A0</v>
      </c>
      <c r="AB189" s="390" t="str">
        <f t="shared" si="195"/>
        <v>188A0</v>
      </c>
      <c r="AC189" s="390" t="str">
        <f t="shared" si="195"/>
        <v>188A0</v>
      </c>
      <c r="AD189" s="390" t="str">
        <f t="shared" si="195"/>
        <v>188A0</v>
      </c>
      <c r="AE189" s="390" t="str">
        <f t="shared" si="195"/>
        <v>188A0</v>
      </c>
      <c r="AF189" s="391" t="str">
        <f t="shared" si="195"/>
        <v>188A0</v>
      </c>
      <c r="AG189" s="391" t="str">
        <f t="shared" si="195"/>
        <v>188A0</v>
      </c>
      <c r="AH189" s="391" t="str">
        <f t="shared" si="195"/>
        <v>188A0</v>
      </c>
      <c r="AI189" s="391" t="str">
        <f t="shared" si="195"/>
        <v>188A0</v>
      </c>
      <c r="AJ189" s="392" t="str">
        <f t="shared" si="195"/>
        <v>188A0</v>
      </c>
      <c r="AK189" s="392" t="str">
        <f t="shared" si="195"/>
        <v>188A0</v>
      </c>
      <c r="AL189" s="392" t="str">
        <f t="shared" si="195"/>
        <v>188A0</v>
      </c>
      <c r="AM189" s="392" t="str">
        <f t="shared" si="195"/>
        <v>188A0</v>
      </c>
      <c r="AO189" s="583"/>
      <c r="AP189" s="161"/>
      <c r="AQ189" s="345">
        <f t="shared" ref="AQ189:AT189" si="196">AQ185+4</f>
        <v>188</v>
      </c>
      <c r="AR189" s="345">
        <f t="shared" si="196"/>
        <v>188</v>
      </c>
      <c r="AS189" s="345">
        <f t="shared" si="196"/>
        <v>188</v>
      </c>
      <c r="AT189" s="345">
        <f t="shared" si="196"/>
        <v>188</v>
      </c>
    </row>
    <row r="190" spans="1:46" ht="20.100000000000001" hidden="1" customHeight="1">
      <c r="A190" s="722"/>
      <c r="B190" s="294"/>
      <c r="C190" s="294">
        <v>186</v>
      </c>
      <c r="D190" s="394">
        <f>D191</f>
        <v>0</v>
      </c>
      <c r="E190" s="394">
        <f>IF(E191=1,SUM($D$191:E191),0)</f>
        <v>0</v>
      </c>
      <c r="F190" s="394">
        <f>IF(F191=1,SUM($D$191:F191),0)</f>
        <v>0</v>
      </c>
      <c r="G190" s="394">
        <f>IF(G191=1,SUM($D$191:G191),0)</f>
        <v>0</v>
      </c>
      <c r="H190" s="395">
        <f>IF(H191=1,SUM($D$191:H191),0)</f>
        <v>0</v>
      </c>
      <c r="I190" s="395">
        <f>IF(I191=1,SUM($D$191:I191),0)</f>
        <v>0</v>
      </c>
      <c r="J190" s="395">
        <f>IF(J191=1,SUM($D$191:J191),0)</f>
        <v>0</v>
      </c>
      <c r="K190" s="395">
        <f>IF(K191=1,SUM($D$191:K191),0)</f>
        <v>0</v>
      </c>
      <c r="L190" s="396">
        <f>IF(L191=1,SUM($D$191:L191),0)</f>
        <v>0</v>
      </c>
      <c r="M190" s="396">
        <f>IF(M191=1,SUM($D$191:M191),0)</f>
        <v>0</v>
      </c>
      <c r="N190" s="396">
        <f>IF(N191=1,SUM($D$191:N191),0)</f>
        <v>0</v>
      </c>
      <c r="O190" s="396">
        <f>IF(O191=1,SUM($D$191:O191),0)</f>
        <v>0</v>
      </c>
      <c r="P190" s="397">
        <f>IF(P191=1,SUM($D$191:P191),0)</f>
        <v>0</v>
      </c>
      <c r="Q190" s="397">
        <f>IF(Q191=1,SUM($D$191:Q191),0)</f>
        <v>0</v>
      </c>
      <c r="R190" s="397">
        <f>IF(R191=1,SUM($D$191:R191),0)</f>
        <v>0</v>
      </c>
      <c r="S190" s="397">
        <f>IF(S191=1,SUM($D$191:S191),0)</f>
        <v>0</v>
      </c>
      <c r="T190" s="398">
        <f>IF(T191=1,SUM($D$191:T191),0)</f>
        <v>0</v>
      </c>
      <c r="U190" s="398">
        <f>IF(U191=1,SUM($D$191:U191),0)</f>
        <v>0</v>
      </c>
      <c r="V190" s="398">
        <f>IF(V191=1,SUM($D$191:V191),0)</f>
        <v>0</v>
      </c>
      <c r="W190" s="398">
        <f>IF(W191=1,SUM($D$191:W191),0)</f>
        <v>0</v>
      </c>
      <c r="X190" s="399">
        <f>IF(X191=1,SUM($D$191:X191),0)</f>
        <v>1</v>
      </c>
      <c r="Y190" s="399">
        <f>IF(Y191=1,SUM($D$191:Y191),0)</f>
        <v>2</v>
      </c>
      <c r="Z190" s="399">
        <f>IF(Z191=1,SUM($D$191:Z191),0)</f>
        <v>0</v>
      </c>
      <c r="AA190" s="399">
        <f>IF(AA191=1,SUM($D$191:AA191),0)</f>
        <v>0</v>
      </c>
      <c r="AB190" s="400">
        <f>IF(AB191=1,SUM($D$191:AB191),0)</f>
        <v>0</v>
      </c>
      <c r="AC190" s="400">
        <f>IF(AC191=1,SUM($D$191:AC191),0)</f>
        <v>0</v>
      </c>
      <c r="AD190" s="400">
        <f>IF(AD191=1,SUM($D$191:AD191),0)</f>
        <v>0</v>
      </c>
      <c r="AE190" s="400">
        <f>IF(AE191=1,SUM($D$191:AE191),0)</f>
        <v>0</v>
      </c>
      <c r="AF190" s="401">
        <f>IF(AF191=1,SUM($D$191:AF191),0)</f>
        <v>0</v>
      </c>
      <c r="AG190" s="401">
        <f>IF(AG191=1,SUM($D$191:AG191),0)</f>
        <v>0</v>
      </c>
      <c r="AH190" s="401">
        <f>IF(AH191=1,SUM($D$191:AH191),0)</f>
        <v>0</v>
      </c>
      <c r="AI190" s="401">
        <f>IF(AI191=1,SUM($D$191:AI191),0)</f>
        <v>0</v>
      </c>
      <c r="AJ190" s="402">
        <f>IF(AJ191=1,SUM($D$191:AJ191),0)</f>
        <v>0</v>
      </c>
      <c r="AK190" s="402">
        <f>IF(AK191=1,SUM($D$191:AK191),0)</f>
        <v>0</v>
      </c>
      <c r="AL190" s="402">
        <f>IF(AL191=1,SUM($D$191:AL191),0)</f>
        <v>0</v>
      </c>
      <c r="AM190" s="402">
        <f>IF(AM191=1,SUM($D$191:AM191),0)</f>
        <v>0</v>
      </c>
      <c r="AO190" s="584"/>
      <c r="AP190" s="172"/>
      <c r="AQ190" s="333">
        <f t="array" ref="AQ190">IF(MIN(IF(Affectation_S2!$B$5:$AN$216=B192&amp;"1",COLUMN(Affectation_S2!$B$5:$AN$216)))&lt;&gt;0,MIN(IF(Affectation_S2!$B$5:$AN$216=B192&amp;"1",COLUMN(Affectation_S2!$B$5:$AN$216))),"")</f>
        <v>24</v>
      </c>
      <c r="AR190" s="333">
        <f t="array" ref="AR190">IF(MIN(IF(Affectation_S2!$B$5:$AN$216=B192&amp;"2",COLUMN(Affectation_S2!$B$5:$AN$216)))&lt;&gt;0,MIN(IF(Affectation_S2!$B$5:$AN$216=B192&amp;"2",COLUMN(Affectation_S2!$B$5:$AN$216))),"")</f>
        <v>25</v>
      </c>
      <c r="AS190" s="333" t="str">
        <f t="array" ref="AS190">IF(MIN(IF(Affectation_S2!$B$5:$AN$216=B192&amp;"3",COLUMN(Affectation_S2!$B$5:$AN$216)))&lt;&gt;0,MIN(IF(Affectation_S2!$B$5:$AN$216=B192&amp;"3",COLUMN(Affectation_S2!$B$5:$AN$216))),"")</f>
        <v/>
      </c>
      <c r="AT190" s="333" t="str">
        <f t="array" ref="AT190">IF(MIN(IF(Affectation_S2!$B$5:$AN$216=B192&amp;"4",COLUMN(Affectation_S2!$B$5:$AN$216)))&lt;&gt;0,MIN(IF(Affectation_S2!$B$5:$AN$216=B192&amp;"4",COLUMN(Affectation_S2!$B$5:$AN$216))),"")</f>
        <v/>
      </c>
    </row>
    <row r="191" spans="1:46" ht="20.100000000000001" hidden="1" customHeight="1">
      <c r="A191" s="722"/>
      <c r="B191" s="294"/>
      <c r="C191" s="294">
        <v>187</v>
      </c>
      <c r="D191" s="394">
        <f>IF(D192&lt;&gt;"",1,0)</f>
        <v>0</v>
      </c>
      <c r="E191" s="394">
        <f>IF(E192&lt;&gt;"",1,0)</f>
        <v>0</v>
      </c>
      <c r="F191" s="394">
        <f t="shared" ref="F191:AM191" si="197">IF(F192&lt;&gt;"",1,0)</f>
        <v>0</v>
      </c>
      <c r="G191" s="394">
        <f t="shared" si="197"/>
        <v>0</v>
      </c>
      <c r="H191" s="395">
        <f t="shared" si="197"/>
        <v>0</v>
      </c>
      <c r="I191" s="395">
        <f t="shared" si="197"/>
        <v>0</v>
      </c>
      <c r="J191" s="395">
        <f t="shared" si="197"/>
        <v>0</v>
      </c>
      <c r="K191" s="395">
        <f t="shared" si="197"/>
        <v>0</v>
      </c>
      <c r="L191" s="396">
        <f t="shared" si="197"/>
        <v>0</v>
      </c>
      <c r="M191" s="396">
        <f t="shared" si="197"/>
        <v>0</v>
      </c>
      <c r="N191" s="396">
        <f t="shared" si="197"/>
        <v>0</v>
      </c>
      <c r="O191" s="396">
        <f t="shared" si="197"/>
        <v>0</v>
      </c>
      <c r="P191" s="397">
        <f t="shared" si="197"/>
        <v>0</v>
      </c>
      <c r="Q191" s="397">
        <f t="shared" si="197"/>
        <v>0</v>
      </c>
      <c r="R191" s="397">
        <f t="shared" si="197"/>
        <v>0</v>
      </c>
      <c r="S191" s="397">
        <f t="shared" si="197"/>
        <v>0</v>
      </c>
      <c r="T191" s="398">
        <f t="shared" si="197"/>
        <v>0</v>
      </c>
      <c r="U191" s="398">
        <f t="shared" si="197"/>
        <v>0</v>
      </c>
      <c r="V191" s="398">
        <f t="shared" si="197"/>
        <v>0</v>
      </c>
      <c r="W191" s="398">
        <f t="shared" si="197"/>
        <v>0</v>
      </c>
      <c r="X191" s="399">
        <f t="shared" si="197"/>
        <v>1</v>
      </c>
      <c r="Y191" s="399">
        <f t="shared" si="197"/>
        <v>1</v>
      </c>
      <c r="Z191" s="399">
        <f t="shared" si="197"/>
        <v>0</v>
      </c>
      <c r="AA191" s="399">
        <f t="shared" si="197"/>
        <v>0</v>
      </c>
      <c r="AB191" s="400">
        <f t="shared" si="197"/>
        <v>0</v>
      </c>
      <c r="AC191" s="400">
        <f t="shared" si="197"/>
        <v>0</v>
      </c>
      <c r="AD191" s="400">
        <f t="shared" si="197"/>
        <v>0</v>
      </c>
      <c r="AE191" s="400">
        <f t="shared" si="197"/>
        <v>0</v>
      </c>
      <c r="AF191" s="401">
        <f t="shared" si="197"/>
        <v>0</v>
      </c>
      <c r="AG191" s="401">
        <f t="shared" si="197"/>
        <v>0</v>
      </c>
      <c r="AH191" s="401">
        <f t="shared" si="197"/>
        <v>0</v>
      </c>
      <c r="AI191" s="401">
        <f t="shared" si="197"/>
        <v>0</v>
      </c>
      <c r="AJ191" s="402">
        <f t="shared" si="197"/>
        <v>0</v>
      </c>
      <c r="AK191" s="402">
        <f t="shared" si="197"/>
        <v>0</v>
      </c>
      <c r="AL191" s="402">
        <f t="shared" si="197"/>
        <v>0</v>
      </c>
      <c r="AM191" s="402">
        <f t="shared" si="197"/>
        <v>0</v>
      </c>
      <c r="AO191" s="584"/>
      <c r="AP191" s="172"/>
      <c r="AQ191" s="153"/>
      <c r="AR191" s="153"/>
      <c r="AS191" s="153"/>
      <c r="AT191" s="193"/>
    </row>
    <row r="192" spans="1:46" ht="20.100000000000001" customHeight="1" thickBot="1">
      <c r="A192" s="723" t="s">
        <v>59</v>
      </c>
      <c r="B192" s="446" t="str">
        <f t="shared" ref="B192" si="198">C192&amp;"A"</f>
        <v>188A</v>
      </c>
      <c r="C192" s="295">
        <v>188</v>
      </c>
      <c r="D192" s="174"/>
      <c r="E192" s="174"/>
      <c r="F192" s="174"/>
      <c r="G192" s="174"/>
      <c r="H192" s="175"/>
      <c r="I192" s="175"/>
      <c r="J192" s="175"/>
      <c r="K192" s="175"/>
      <c r="L192" s="176"/>
      <c r="M192" s="176"/>
      <c r="N192" s="176"/>
      <c r="O192" s="176"/>
      <c r="P192" s="177"/>
      <c r="Q192" s="177"/>
      <c r="R192" s="177"/>
      <c r="S192" s="177"/>
      <c r="T192" s="178"/>
      <c r="U192" s="178"/>
      <c r="V192" s="178"/>
      <c r="W192" s="178"/>
      <c r="X192" s="179" t="s">
        <v>296</v>
      </c>
      <c r="Y192" s="179" t="s">
        <v>337</v>
      </c>
      <c r="Z192" s="179"/>
      <c r="AA192" s="179"/>
      <c r="AB192" s="180"/>
      <c r="AC192" s="180"/>
      <c r="AD192" s="180"/>
      <c r="AE192" s="180"/>
      <c r="AF192" s="181"/>
      <c r="AG192" s="181"/>
      <c r="AH192" s="181"/>
      <c r="AI192" s="181"/>
      <c r="AJ192" s="182"/>
      <c r="AK192" s="182"/>
      <c r="AL192" s="182"/>
      <c r="AM192" s="183"/>
      <c r="AO192" s="585" t="s">
        <v>59</v>
      </c>
      <c r="AP192" s="184" t="s">
        <v>189</v>
      </c>
      <c r="AQ192" s="335" t="str">
        <f>IFERROR(INDEX(Tableau_affectation_S2,AQ189,AQ190),"")</f>
        <v>Méthodes des volumes finis</v>
      </c>
      <c r="AR192" s="335" t="str">
        <f>IFERROR(INDEX(Tableau_affectation_S2,AR189,AR190),"")</f>
        <v>P.Choix 2.1E:</v>
      </c>
      <c r="AS192" s="335" t="str">
        <f>IFERROR(INDEX(Tableau_affectation_S2,AS189,AS190),"")</f>
        <v/>
      </c>
      <c r="AT192" s="335" t="str">
        <f>IFERROR(INDEX(Tableau_affectation_S2,AT189,AT190),"")</f>
        <v/>
      </c>
    </row>
    <row r="193" spans="1:46" ht="20.100000000000001" hidden="1" customHeight="1">
      <c r="A193" s="724"/>
      <c r="B193" s="296"/>
      <c r="C193" s="296">
        <v>189</v>
      </c>
      <c r="D193" s="384" t="str">
        <f>$B$196&amp;D194</f>
        <v>192A1</v>
      </c>
      <c r="E193" s="384" t="str">
        <f>$B$196&amp;E194</f>
        <v>192A2</v>
      </c>
      <c r="F193" s="384" t="str">
        <f t="shared" ref="F193:AM193" si="199">$B$196&amp;F194</f>
        <v>192A0</v>
      </c>
      <c r="G193" s="384" t="str">
        <f t="shared" si="199"/>
        <v>192A0</v>
      </c>
      <c r="H193" s="385" t="str">
        <f t="shared" si="199"/>
        <v>192A0</v>
      </c>
      <c r="I193" s="385" t="str">
        <f t="shared" si="199"/>
        <v>192A0</v>
      </c>
      <c r="J193" s="385" t="str">
        <f t="shared" si="199"/>
        <v>192A0</v>
      </c>
      <c r="K193" s="385" t="str">
        <f t="shared" si="199"/>
        <v>192A0</v>
      </c>
      <c r="L193" s="386" t="str">
        <f t="shared" si="199"/>
        <v>192A0</v>
      </c>
      <c r="M193" s="386" t="str">
        <f t="shared" si="199"/>
        <v>192A0</v>
      </c>
      <c r="N193" s="386" t="str">
        <f t="shared" si="199"/>
        <v>192A0</v>
      </c>
      <c r="O193" s="386" t="str">
        <f t="shared" si="199"/>
        <v>192A0</v>
      </c>
      <c r="P193" s="387" t="str">
        <f t="shared" si="199"/>
        <v>192A3</v>
      </c>
      <c r="Q193" s="387" t="str">
        <f t="shared" si="199"/>
        <v>192A0</v>
      </c>
      <c r="R193" s="387" t="str">
        <f t="shared" si="199"/>
        <v>192A0</v>
      </c>
      <c r="S193" s="387" t="str">
        <f t="shared" si="199"/>
        <v>192A0</v>
      </c>
      <c r="T193" s="388" t="str">
        <f t="shared" si="199"/>
        <v>192A0</v>
      </c>
      <c r="U193" s="388" t="str">
        <f t="shared" si="199"/>
        <v>192A0</v>
      </c>
      <c r="V193" s="388" t="str">
        <f t="shared" si="199"/>
        <v>192A0</v>
      </c>
      <c r="W193" s="388" t="str">
        <f t="shared" si="199"/>
        <v>192A0</v>
      </c>
      <c r="X193" s="389" t="str">
        <f t="shared" si="199"/>
        <v>192A0</v>
      </c>
      <c r="Y193" s="389" t="str">
        <f t="shared" si="199"/>
        <v>192A0</v>
      </c>
      <c r="Z193" s="389" t="str">
        <f t="shared" si="199"/>
        <v>192A0</v>
      </c>
      <c r="AA193" s="389" t="str">
        <f t="shared" si="199"/>
        <v>192A0</v>
      </c>
      <c r="AB193" s="390" t="str">
        <f t="shared" si="199"/>
        <v>192A0</v>
      </c>
      <c r="AC193" s="390" t="str">
        <f t="shared" si="199"/>
        <v>192A0</v>
      </c>
      <c r="AD193" s="390" t="str">
        <f t="shared" si="199"/>
        <v>192A0</v>
      </c>
      <c r="AE193" s="390" t="str">
        <f t="shared" si="199"/>
        <v>192A0</v>
      </c>
      <c r="AF193" s="391" t="str">
        <f t="shared" si="199"/>
        <v>192A0</v>
      </c>
      <c r="AG193" s="391" t="str">
        <f t="shared" si="199"/>
        <v>192A0</v>
      </c>
      <c r="AH193" s="391" t="str">
        <f t="shared" si="199"/>
        <v>192A0</v>
      </c>
      <c r="AI193" s="391" t="str">
        <f t="shared" si="199"/>
        <v>192A0</v>
      </c>
      <c r="AJ193" s="392" t="str">
        <f t="shared" si="199"/>
        <v>192A0</v>
      </c>
      <c r="AK193" s="392" t="str">
        <f t="shared" si="199"/>
        <v>192A0</v>
      </c>
      <c r="AL193" s="392" t="str">
        <f t="shared" si="199"/>
        <v>192A0</v>
      </c>
      <c r="AM193" s="392" t="str">
        <f t="shared" si="199"/>
        <v>192A0</v>
      </c>
      <c r="AO193" s="586"/>
      <c r="AP193" s="161"/>
      <c r="AQ193" s="345">
        <f t="shared" ref="AQ193:AT193" si="200">AQ189+4</f>
        <v>192</v>
      </c>
      <c r="AR193" s="345">
        <f t="shared" si="200"/>
        <v>192</v>
      </c>
      <c r="AS193" s="345">
        <f t="shared" si="200"/>
        <v>192</v>
      </c>
      <c r="AT193" s="345">
        <f t="shared" si="200"/>
        <v>192</v>
      </c>
    </row>
    <row r="194" spans="1:46" ht="20.100000000000001" hidden="1" customHeight="1">
      <c r="A194" s="725"/>
      <c r="B194" s="297"/>
      <c r="C194" s="297">
        <v>190</v>
      </c>
      <c r="D194" s="394">
        <f>D195</f>
        <v>1</v>
      </c>
      <c r="E194" s="394">
        <f>IF(E195=1,SUM($D$195:E195),0)</f>
        <v>2</v>
      </c>
      <c r="F194" s="394">
        <f>IF(F195=1,SUM($D$195:F195),0)</f>
        <v>0</v>
      </c>
      <c r="G194" s="394">
        <f>IF(G195=1,SUM($D$195:G195),0)</f>
        <v>0</v>
      </c>
      <c r="H194" s="395">
        <f>IF(H195=1,SUM($D$195:H195),0)</f>
        <v>0</v>
      </c>
      <c r="I194" s="395">
        <f>IF(I195=1,SUM($D$195:I195),0)</f>
        <v>0</v>
      </c>
      <c r="J194" s="395">
        <f>IF(J195=1,SUM($D$195:J195),0)</f>
        <v>0</v>
      </c>
      <c r="K194" s="395">
        <f>IF(K195=1,SUM($D$195:K195),0)</f>
        <v>0</v>
      </c>
      <c r="L194" s="396">
        <f>IF(L195=1,SUM($D$195:L195),0)</f>
        <v>0</v>
      </c>
      <c r="M194" s="396">
        <f>IF(M195=1,SUM($D$195:M195),0)</f>
        <v>0</v>
      </c>
      <c r="N194" s="396">
        <f>IF(N195=1,SUM($D$195:N195),0)</f>
        <v>0</v>
      </c>
      <c r="O194" s="396">
        <f>IF(O195=1,SUM($D$195:O195),0)</f>
        <v>0</v>
      </c>
      <c r="P194" s="397">
        <f>IF(P195=1,SUM($D$195:P195),0)</f>
        <v>3</v>
      </c>
      <c r="Q194" s="397">
        <f>IF(Q195=1,SUM($D$195:Q195),0)</f>
        <v>0</v>
      </c>
      <c r="R194" s="397">
        <f>IF(R195=1,SUM($D$195:R195),0)</f>
        <v>0</v>
      </c>
      <c r="S194" s="397">
        <f>IF(S195=1,SUM($D$195:S195),0)</f>
        <v>0</v>
      </c>
      <c r="T194" s="398">
        <f>IF(T195=1,SUM($D$195:T195),0)</f>
        <v>0</v>
      </c>
      <c r="U194" s="398">
        <f>IF(U195=1,SUM($D$195:U195),0)</f>
        <v>0</v>
      </c>
      <c r="V194" s="398">
        <f>IF(V195=1,SUM($D$195:V195),0)</f>
        <v>0</v>
      </c>
      <c r="W194" s="398">
        <f>IF(W195=1,SUM($D$195:W195),0)</f>
        <v>0</v>
      </c>
      <c r="X194" s="399">
        <f>IF(X195=1,SUM($D$195:X195),0)</f>
        <v>0</v>
      </c>
      <c r="Y194" s="399">
        <f>IF(Y195=1,SUM($D$195:Y195),0)</f>
        <v>0</v>
      </c>
      <c r="Z194" s="399">
        <f>IF(Z195=1,SUM($D$195:Z195),0)</f>
        <v>0</v>
      </c>
      <c r="AA194" s="399">
        <f>IF(AA195=1,SUM($D$195:AA195),0)</f>
        <v>0</v>
      </c>
      <c r="AB194" s="400">
        <f>IF(AB195=1,SUM($D$195:AB195),0)</f>
        <v>0</v>
      </c>
      <c r="AC194" s="400">
        <f>IF(AC195=1,SUM($D$195:AC195),0)</f>
        <v>0</v>
      </c>
      <c r="AD194" s="400">
        <f>IF(AD195=1,SUM($D$195:AD195),0)</f>
        <v>0</v>
      </c>
      <c r="AE194" s="400">
        <f>IF(AE195=1,SUM($D$195:AE195),0)</f>
        <v>0</v>
      </c>
      <c r="AF194" s="401">
        <f>IF(AF195=1,SUM($D$195:AF195),0)</f>
        <v>0</v>
      </c>
      <c r="AG194" s="401">
        <f>IF(AG195=1,SUM($D$195:AG195),0)</f>
        <v>0</v>
      </c>
      <c r="AH194" s="401">
        <f>IF(AH195=1,SUM($D$195:AH195),0)</f>
        <v>0</v>
      </c>
      <c r="AI194" s="401">
        <f>IF(AI195=1,SUM($D$195:AI195),0)</f>
        <v>0</v>
      </c>
      <c r="AJ194" s="402">
        <f>IF(AJ195=1,SUM($D$195:AJ195),0)</f>
        <v>0</v>
      </c>
      <c r="AK194" s="402">
        <f>IF(AK195=1,SUM($D$195:AK195),0)</f>
        <v>0</v>
      </c>
      <c r="AL194" s="402">
        <f>IF(AL195=1,SUM($D$195:AL195),0)</f>
        <v>0</v>
      </c>
      <c r="AM194" s="402">
        <f>IF(AM195=1,SUM($D$195:AM195),0)</f>
        <v>0</v>
      </c>
      <c r="AO194" s="587"/>
      <c r="AP194" s="172"/>
      <c r="AQ194" s="333">
        <f t="array" ref="AQ194">IF(MIN(IF(Affectation_S2!$B$5:$AN$216=B196&amp;"1",COLUMN(Affectation_S2!$B$5:$AN$216)))&lt;&gt;0,MIN(IF(Affectation_S2!$B$5:$AN$216=B196&amp;"1",COLUMN(Affectation_S2!$B$5:$AN$216))),"")</f>
        <v>4</v>
      </c>
      <c r="AR194" s="333">
        <f t="array" ref="AR194">IF(MIN(IF(Affectation_S2!$B$5:$AN$216=B196&amp;"2",COLUMN(Affectation_S2!$B$5:$AN$216)))&lt;&gt;0,MIN(IF(Affectation_S2!$B$5:$AN$216=B196&amp;"2",COLUMN(Affectation_S2!$B$5:$AN$216))),"")</f>
        <v>5</v>
      </c>
      <c r="AS194" s="333">
        <f t="array" ref="AS194">IF(MIN(IF(Affectation_S2!$B$5:$AN$216=B196&amp;"3",COLUMN(Affectation_S2!$B$5:$AN$216)))&lt;&gt;0,MIN(IF(Affectation_S2!$B$5:$AN$216=B196&amp;"3",COLUMN(Affectation_S2!$B$5:$AN$216))),"")</f>
        <v>16</v>
      </c>
      <c r="AT194" s="333" t="str">
        <f t="array" ref="AT194">IF(MIN(IF(Affectation_S2!$B$5:$AN$216=B196&amp;"4",COLUMN(Affectation_S2!$B$5:$AN$216)))&lt;&gt;0,MIN(IF(Affectation_S2!$B$5:$AN$216=B196&amp;"4",COLUMN(Affectation_S2!$B$5:$AN$216))),"")</f>
        <v/>
      </c>
    </row>
    <row r="195" spans="1:46" ht="20.100000000000001" hidden="1" customHeight="1">
      <c r="A195" s="725"/>
      <c r="B195" s="297"/>
      <c r="C195" s="297">
        <v>191</v>
      </c>
      <c r="D195" s="394">
        <f>IF(D196&lt;&gt;"",1,0)</f>
        <v>1</v>
      </c>
      <c r="E195" s="394">
        <f>IF(E196&lt;&gt;"",1,0)</f>
        <v>1</v>
      </c>
      <c r="F195" s="394">
        <f t="shared" ref="F195:AM195" si="201">IF(F196&lt;&gt;"",1,0)</f>
        <v>0</v>
      </c>
      <c r="G195" s="394">
        <f t="shared" si="201"/>
        <v>0</v>
      </c>
      <c r="H195" s="395">
        <f t="shared" si="201"/>
        <v>0</v>
      </c>
      <c r="I195" s="395">
        <f t="shared" si="201"/>
        <v>0</v>
      </c>
      <c r="J195" s="395">
        <f t="shared" si="201"/>
        <v>0</v>
      </c>
      <c r="K195" s="395">
        <f t="shared" si="201"/>
        <v>0</v>
      </c>
      <c r="L195" s="396">
        <f t="shared" si="201"/>
        <v>0</v>
      </c>
      <c r="M195" s="396">
        <f t="shared" si="201"/>
        <v>0</v>
      </c>
      <c r="N195" s="396">
        <f t="shared" si="201"/>
        <v>0</v>
      </c>
      <c r="O195" s="396">
        <f t="shared" si="201"/>
        <v>0</v>
      </c>
      <c r="P195" s="397">
        <f t="shared" si="201"/>
        <v>1</v>
      </c>
      <c r="Q195" s="397">
        <f t="shared" si="201"/>
        <v>0</v>
      </c>
      <c r="R195" s="397">
        <f t="shared" si="201"/>
        <v>0</v>
      </c>
      <c r="S195" s="397">
        <f t="shared" si="201"/>
        <v>0</v>
      </c>
      <c r="T195" s="398">
        <f t="shared" si="201"/>
        <v>0</v>
      </c>
      <c r="U195" s="398">
        <f t="shared" si="201"/>
        <v>0</v>
      </c>
      <c r="V195" s="398">
        <f t="shared" si="201"/>
        <v>0</v>
      </c>
      <c r="W195" s="398">
        <f t="shared" si="201"/>
        <v>0</v>
      </c>
      <c r="X195" s="399">
        <f t="shared" si="201"/>
        <v>0</v>
      </c>
      <c r="Y195" s="399">
        <f t="shared" si="201"/>
        <v>0</v>
      </c>
      <c r="Z195" s="399">
        <f t="shared" si="201"/>
        <v>0</v>
      </c>
      <c r="AA195" s="399">
        <f t="shared" si="201"/>
        <v>0</v>
      </c>
      <c r="AB195" s="400">
        <f t="shared" si="201"/>
        <v>0</v>
      </c>
      <c r="AC195" s="400">
        <f t="shared" si="201"/>
        <v>0</v>
      </c>
      <c r="AD195" s="400">
        <f t="shared" si="201"/>
        <v>0</v>
      </c>
      <c r="AE195" s="400">
        <f t="shared" si="201"/>
        <v>0</v>
      </c>
      <c r="AF195" s="401">
        <f t="shared" si="201"/>
        <v>0</v>
      </c>
      <c r="AG195" s="401">
        <f t="shared" si="201"/>
        <v>0</v>
      </c>
      <c r="AH195" s="401">
        <f t="shared" si="201"/>
        <v>0</v>
      </c>
      <c r="AI195" s="401">
        <f t="shared" si="201"/>
        <v>0</v>
      </c>
      <c r="AJ195" s="402">
        <f t="shared" si="201"/>
        <v>0</v>
      </c>
      <c r="AK195" s="402">
        <f t="shared" si="201"/>
        <v>0</v>
      </c>
      <c r="AL195" s="402">
        <f t="shared" si="201"/>
        <v>0</v>
      </c>
      <c r="AM195" s="402">
        <f t="shared" si="201"/>
        <v>0</v>
      </c>
      <c r="AO195" s="587"/>
      <c r="AP195" s="172"/>
      <c r="AQ195" s="153"/>
      <c r="AR195" s="153"/>
      <c r="AS195" s="153"/>
      <c r="AT195" s="193"/>
    </row>
    <row r="196" spans="1:46" ht="20.100000000000001" customHeight="1" thickBot="1">
      <c r="A196" s="726" t="s">
        <v>52</v>
      </c>
      <c r="B196" s="447" t="str">
        <f t="shared" ref="B196" si="202">C196&amp;"A"</f>
        <v>192A</v>
      </c>
      <c r="C196" s="298">
        <v>192</v>
      </c>
      <c r="D196" s="174" t="s">
        <v>205</v>
      </c>
      <c r="E196" s="174" t="s">
        <v>348</v>
      </c>
      <c r="F196" s="174"/>
      <c r="G196" s="174"/>
      <c r="H196" s="175"/>
      <c r="I196" s="175"/>
      <c r="J196" s="175"/>
      <c r="K196" s="175"/>
      <c r="L196" s="176"/>
      <c r="M196" s="176"/>
      <c r="N196" s="176"/>
      <c r="O196" s="176"/>
      <c r="P196" s="177" t="s">
        <v>252</v>
      </c>
      <c r="Q196" s="177"/>
      <c r="R196" s="177"/>
      <c r="S196" s="177"/>
      <c r="T196" s="178"/>
      <c r="U196" s="178"/>
      <c r="V196" s="178"/>
      <c r="W196" s="178"/>
      <c r="X196" s="179"/>
      <c r="Y196" s="179"/>
      <c r="Z196" s="179"/>
      <c r="AA196" s="179"/>
      <c r="AB196" s="180"/>
      <c r="AC196" s="180"/>
      <c r="AD196" s="180"/>
      <c r="AE196" s="180"/>
      <c r="AF196" s="181"/>
      <c r="AG196" s="181"/>
      <c r="AH196" s="181"/>
      <c r="AI196" s="181"/>
      <c r="AJ196" s="182"/>
      <c r="AK196" s="182"/>
      <c r="AL196" s="182"/>
      <c r="AM196" s="183"/>
      <c r="AO196" s="588" t="s">
        <v>52</v>
      </c>
      <c r="AP196" s="184" t="s">
        <v>189</v>
      </c>
      <c r="AQ196" s="335" t="str">
        <f>IFERROR(INDEX(Tableau_affectation_S2,AQ193,AQ194),"")</f>
        <v>Procédés de mise en forme des métaux</v>
      </c>
      <c r="AR196" s="335" t="str">
        <f>IFERROR(INDEX(Tableau_affectation_S2,AR193,AR194),"")</f>
        <v>TP Procédés de mise en forme des mét.</v>
      </c>
      <c r="AS196" s="335" t="str">
        <f>IFERROR(INDEX(Tableau_affectation_S2,AS193,AS194),"")</f>
        <v>Equilibre de phases</v>
      </c>
      <c r="AT196" s="335" t="str">
        <f>IFERROR(INDEX(Tableau_affectation_S2,AT193,AT194),"")</f>
        <v/>
      </c>
    </row>
    <row r="197" spans="1:46" ht="20.100000000000001" hidden="1" customHeight="1">
      <c r="A197" s="727"/>
      <c r="B197" s="299"/>
      <c r="C197" s="299">
        <v>193</v>
      </c>
      <c r="D197" s="384" t="str">
        <f>$B$200&amp;D198</f>
        <v>196A1</v>
      </c>
      <c r="E197" s="384" t="str">
        <f>$B$200&amp;E198</f>
        <v>196A0</v>
      </c>
      <c r="F197" s="384" t="str">
        <f t="shared" ref="F197:AM197" si="203">$B$200&amp;F198</f>
        <v>196A0</v>
      </c>
      <c r="G197" s="384" t="str">
        <f t="shared" si="203"/>
        <v>196A0</v>
      </c>
      <c r="H197" s="385" t="str">
        <f t="shared" si="203"/>
        <v>196A0</v>
      </c>
      <c r="I197" s="385" t="str">
        <f t="shared" si="203"/>
        <v>196A0</v>
      </c>
      <c r="J197" s="385" t="str">
        <f t="shared" si="203"/>
        <v>196A0</v>
      </c>
      <c r="K197" s="385" t="str">
        <f t="shared" si="203"/>
        <v>196A0</v>
      </c>
      <c r="L197" s="386" t="str">
        <f t="shared" si="203"/>
        <v>196A0</v>
      </c>
      <c r="M197" s="386" t="str">
        <f t="shared" si="203"/>
        <v>196A0</v>
      </c>
      <c r="N197" s="386" t="str">
        <f t="shared" si="203"/>
        <v>196A0</v>
      </c>
      <c r="O197" s="386" t="str">
        <f t="shared" si="203"/>
        <v>196A0</v>
      </c>
      <c r="P197" s="387" t="str">
        <f t="shared" si="203"/>
        <v>196A0</v>
      </c>
      <c r="Q197" s="387" t="str">
        <f t="shared" si="203"/>
        <v>196A0</v>
      </c>
      <c r="R197" s="387" t="str">
        <f t="shared" si="203"/>
        <v>196A0</v>
      </c>
      <c r="S197" s="387" t="str">
        <f t="shared" si="203"/>
        <v>196A0</v>
      </c>
      <c r="T197" s="388" t="str">
        <f t="shared" si="203"/>
        <v>196A0</v>
      </c>
      <c r="U197" s="388" t="str">
        <f t="shared" si="203"/>
        <v>196A0</v>
      </c>
      <c r="V197" s="388" t="str">
        <f t="shared" si="203"/>
        <v>196A0</v>
      </c>
      <c r="W197" s="388" t="str">
        <f t="shared" si="203"/>
        <v>196A0</v>
      </c>
      <c r="X197" s="389" t="str">
        <f t="shared" si="203"/>
        <v>196A0</v>
      </c>
      <c r="Y197" s="389" t="str">
        <f t="shared" si="203"/>
        <v>196A0</v>
      </c>
      <c r="Z197" s="389" t="str">
        <f t="shared" si="203"/>
        <v>196A0</v>
      </c>
      <c r="AA197" s="389" t="str">
        <f t="shared" si="203"/>
        <v>196A0</v>
      </c>
      <c r="AB197" s="390" t="str">
        <f t="shared" si="203"/>
        <v>196A0</v>
      </c>
      <c r="AC197" s="390" t="str">
        <f t="shared" si="203"/>
        <v>196A0</v>
      </c>
      <c r="AD197" s="390" t="str">
        <f t="shared" si="203"/>
        <v>196A0</v>
      </c>
      <c r="AE197" s="390" t="str">
        <f t="shared" si="203"/>
        <v>196A0</v>
      </c>
      <c r="AF197" s="391" t="str">
        <f t="shared" si="203"/>
        <v>196A0</v>
      </c>
      <c r="AG197" s="391" t="str">
        <f t="shared" si="203"/>
        <v>196A0</v>
      </c>
      <c r="AH197" s="391" t="str">
        <f t="shared" si="203"/>
        <v>196A0</v>
      </c>
      <c r="AI197" s="391" t="str">
        <f t="shared" si="203"/>
        <v>196A0</v>
      </c>
      <c r="AJ197" s="392" t="str">
        <f t="shared" si="203"/>
        <v>196A0</v>
      </c>
      <c r="AK197" s="392" t="str">
        <f t="shared" si="203"/>
        <v>196A0</v>
      </c>
      <c r="AL197" s="392" t="str">
        <f t="shared" si="203"/>
        <v>196A0</v>
      </c>
      <c r="AM197" s="392" t="str">
        <f t="shared" si="203"/>
        <v>196A0</v>
      </c>
      <c r="AO197" s="589"/>
      <c r="AP197" s="161"/>
      <c r="AQ197" s="345">
        <f t="shared" ref="AQ197:AT197" si="204">AQ193+4</f>
        <v>196</v>
      </c>
      <c r="AR197" s="345">
        <f t="shared" si="204"/>
        <v>196</v>
      </c>
      <c r="AS197" s="345">
        <f t="shared" si="204"/>
        <v>196</v>
      </c>
      <c r="AT197" s="345">
        <f t="shared" si="204"/>
        <v>196</v>
      </c>
    </row>
    <row r="198" spans="1:46" ht="20.100000000000001" hidden="1" customHeight="1">
      <c r="A198" s="728"/>
      <c r="B198" s="300"/>
      <c r="C198" s="300">
        <v>194</v>
      </c>
      <c r="D198" s="394">
        <f>D199</f>
        <v>1</v>
      </c>
      <c r="E198" s="394">
        <f>IF(E199=1,SUM($D$199:E199),0)</f>
        <v>0</v>
      </c>
      <c r="F198" s="394">
        <f>IF(F199=1,SUM($D$199:F199),0)</f>
        <v>0</v>
      </c>
      <c r="G198" s="394">
        <f>IF(G199=1,SUM($D$199:G199),0)</f>
        <v>0</v>
      </c>
      <c r="H198" s="395">
        <f>IF(H199=1,SUM($D$199:H199),0)</f>
        <v>0</v>
      </c>
      <c r="I198" s="395">
        <f>IF(I199=1,SUM($D$199:I199),0)</f>
        <v>0</v>
      </c>
      <c r="J198" s="395">
        <f>IF(J199=1,SUM($D$199:J199),0)</f>
        <v>0</v>
      </c>
      <c r="K198" s="395">
        <f>IF(K199=1,SUM($D$199:K199),0)</f>
        <v>0</v>
      </c>
      <c r="L198" s="396">
        <f>IF(L199=1,SUM($D$199:L199),0)</f>
        <v>0</v>
      </c>
      <c r="M198" s="396">
        <f>IF(M199=1,SUM($D$199:M199),0)</f>
        <v>0</v>
      </c>
      <c r="N198" s="396">
        <f>IF(N199=1,SUM($D$199:N199),0)</f>
        <v>0</v>
      </c>
      <c r="O198" s="396">
        <f>IF(O199=1,SUM($D$199:O199),0)</f>
        <v>0</v>
      </c>
      <c r="P198" s="397">
        <f>IF(P199=1,SUM($D$199:P199),0)</f>
        <v>0</v>
      </c>
      <c r="Q198" s="397">
        <f>IF(Q199=1,SUM($D$199:Q199),0)</f>
        <v>0</v>
      </c>
      <c r="R198" s="397">
        <f>IF(R199=1,SUM($D$199:R199),0)</f>
        <v>0</v>
      </c>
      <c r="S198" s="397">
        <f>IF(S199=1,SUM($D$199:S199),0)</f>
        <v>0</v>
      </c>
      <c r="T198" s="398">
        <f>IF(T199=1,SUM($D$199:T199),0)</f>
        <v>0</v>
      </c>
      <c r="U198" s="398">
        <f>IF(U199=1,SUM($D$199:U199),0)</f>
        <v>0</v>
      </c>
      <c r="V198" s="398">
        <f>IF(V199=1,SUM($D$199:V199),0)</f>
        <v>0</v>
      </c>
      <c r="W198" s="398">
        <f>IF(W199=1,SUM($D$199:W199),0)</f>
        <v>0</v>
      </c>
      <c r="X198" s="399">
        <f>IF(X199=1,SUM($D$199:X199),0)</f>
        <v>0</v>
      </c>
      <c r="Y198" s="399">
        <f>IF(Y199=1,SUM($D$199:Y199),0)</f>
        <v>0</v>
      </c>
      <c r="Z198" s="399">
        <f>IF(Z199=1,SUM($D$199:Z199),0)</f>
        <v>0</v>
      </c>
      <c r="AA198" s="399">
        <f>IF(AA199=1,SUM($D$199:AA199),0)</f>
        <v>0</v>
      </c>
      <c r="AB198" s="400">
        <f>IF(AB199=1,SUM($D$199:AB199),0)</f>
        <v>0</v>
      </c>
      <c r="AC198" s="400">
        <f>IF(AC199=1,SUM($D$199:AC199),0)</f>
        <v>0</v>
      </c>
      <c r="AD198" s="400">
        <f>IF(AD199=1,SUM($D$199:AD199),0)</f>
        <v>0</v>
      </c>
      <c r="AE198" s="400">
        <f>IF(AE199=1,SUM($D$199:AE199),0)</f>
        <v>0</v>
      </c>
      <c r="AF198" s="401">
        <f>IF(AF199=1,SUM($D$199:AF199),0)</f>
        <v>0</v>
      </c>
      <c r="AG198" s="401">
        <f>IF(AG199=1,SUM($D$199:AG199),0)</f>
        <v>0</v>
      </c>
      <c r="AH198" s="401">
        <f>IF(AH199=1,SUM($D$199:AH199),0)</f>
        <v>0</v>
      </c>
      <c r="AI198" s="401">
        <f>IF(AI199=1,SUM($D$199:AI199),0)</f>
        <v>0</v>
      </c>
      <c r="AJ198" s="402">
        <f>IF(AJ199=1,SUM($D$199:AJ199),0)</f>
        <v>0</v>
      </c>
      <c r="AK198" s="402">
        <f>IF(AK199=1,SUM($D$199:AK199),0)</f>
        <v>0</v>
      </c>
      <c r="AL198" s="402">
        <f>IF(AL199=1,SUM($D$199:AL199),0)</f>
        <v>0</v>
      </c>
      <c r="AM198" s="402">
        <f>IF(AM199=1,SUM($D$199:AM199),0)</f>
        <v>0</v>
      </c>
      <c r="AO198" s="590"/>
      <c r="AP198" s="172"/>
      <c r="AQ198" s="333">
        <f t="array" ref="AQ198">IF(MIN(IF(Affectation_S2!$B$5:$AN$216=B200&amp;"1",COLUMN(Affectation_S2!$B$5:$AN$216)))&lt;&gt;0,MIN(IF(Affectation_S2!$B$5:$AN$216=B200&amp;"1",COLUMN(Affectation_S2!$B$5:$AN$216))),"")</f>
        <v>4</v>
      </c>
      <c r="AR198" s="333" t="str">
        <f t="array" ref="AR198">IF(MIN(IF(Affectation_S2!$B$5:$AN$216=B200&amp;"2",COLUMN(Affectation_S2!$B$5:$AN$216)))&lt;&gt;0,MIN(IF(Affectation_S2!$B$5:$AN$216=B200&amp;"2",COLUMN(Affectation_S2!$B$5:$AN$216))),"")</f>
        <v/>
      </c>
      <c r="AS198" s="333" t="str">
        <f t="array" ref="AS198">IF(MIN(IF(Affectation_S2!$B$5:$AN$216=B200&amp;"3",COLUMN(Affectation_S2!$B$5:$AN$216)))&lt;&gt;0,MIN(IF(Affectation_S2!$B$5:$AN$216=B200&amp;"3",COLUMN(Affectation_S2!$B$5:$AN$216))),"")</f>
        <v/>
      </c>
      <c r="AT198" s="333" t="str">
        <f t="array" ref="AT198">IF(MIN(IF(Affectation_S2!$B$5:$AN$216=B200&amp;"4",COLUMN(Affectation_S2!$B$5:$AN$216)))&lt;&gt;0,MIN(IF(Affectation_S2!$B$5:$AN$216=B200&amp;"4",COLUMN(Affectation_S2!$B$5:$AN$216))),"")</f>
        <v/>
      </c>
    </row>
    <row r="199" spans="1:46" ht="20.100000000000001" hidden="1" customHeight="1">
      <c r="A199" s="728"/>
      <c r="B199" s="300"/>
      <c r="C199" s="300">
        <v>195</v>
      </c>
      <c r="D199" s="394">
        <f>IF(D200&lt;&gt;"",1,0)</f>
        <v>1</v>
      </c>
      <c r="E199" s="394">
        <f>IF(E200&lt;&gt;"",1,0)</f>
        <v>0</v>
      </c>
      <c r="F199" s="394">
        <f t="shared" ref="F199:AM199" si="205">IF(F200&lt;&gt;"",1,0)</f>
        <v>0</v>
      </c>
      <c r="G199" s="394">
        <f t="shared" si="205"/>
        <v>0</v>
      </c>
      <c r="H199" s="395">
        <f t="shared" si="205"/>
        <v>0</v>
      </c>
      <c r="I199" s="395">
        <f t="shared" si="205"/>
        <v>0</v>
      </c>
      <c r="J199" s="395">
        <f t="shared" si="205"/>
        <v>0</v>
      </c>
      <c r="K199" s="395">
        <f t="shared" si="205"/>
        <v>0</v>
      </c>
      <c r="L199" s="396">
        <f t="shared" si="205"/>
        <v>0</v>
      </c>
      <c r="M199" s="396">
        <f t="shared" si="205"/>
        <v>0</v>
      </c>
      <c r="N199" s="396">
        <f t="shared" si="205"/>
        <v>0</v>
      </c>
      <c r="O199" s="396">
        <f t="shared" si="205"/>
        <v>0</v>
      </c>
      <c r="P199" s="397">
        <f t="shared" si="205"/>
        <v>0</v>
      </c>
      <c r="Q199" s="397">
        <f t="shared" si="205"/>
        <v>0</v>
      </c>
      <c r="R199" s="397">
        <f t="shared" si="205"/>
        <v>0</v>
      </c>
      <c r="S199" s="397">
        <f t="shared" si="205"/>
        <v>0</v>
      </c>
      <c r="T199" s="398">
        <f t="shared" si="205"/>
        <v>0</v>
      </c>
      <c r="U199" s="398">
        <f t="shared" si="205"/>
        <v>0</v>
      </c>
      <c r="V199" s="398">
        <f t="shared" si="205"/>
        <v>0</v>
      </c>
      <c r="W199" s="398">
        <f t="shared" si="205"/>
        <v>0</v>
      </c>
      <c r="X199" s="399">
        <f t="shared" si="205"/>
        <v>0</v>
      </c>
      <c r="Y199" s="399">
        <f t="shared" si="205"/>
        <v>0</v>
      </c>
      <c r="Z199" s="399">
        <f t="shared" si="205"/>
        <v>0</v>
      </c>
      <c r="AA199" s="399">
        <f t="shared" si="205"/>
        <v>0</v>
      </c>
      <c r="AB199" s="400">
        <f t="shared" si="205"/>
        <v>0</v>
      </c>
      <c r="AC199" s="400">
        <f t="shared" si="205"/>
        <v>0</v>
      </c>
      <c r="AD199" s="400">
        <f t="shared" si="205"/>
        <v>0</v>
      </c>
      <c r="AE199" s="400">
        <f t="shared" si="205"/>
        <v>0</v>
      </c>
      <c r="AF199" s="401">
        <f t="shared" si="205"/>
        <v>0</v>
      </c>
      <c r="AG199" s="401">
        <f t="shared" si="205"/>
        <v>0</v>
      </c>
      <c r="AH199" s="401">
        <f t="shared" si="205"/>
        <v>0</v>
      </c>
      <c r="AI199" s="401">
        <f t="shared" si="205"/>
        <v>0</v>
      </c>
      <c r="AJ199" s="402">
        <f t="shared" si="205"/>
        <v>0</v>
      </c>
      <c r="AK199" s="402">
        <f t="shared" si="205"/>
        <v>0</v>
      </c>
      <c r="AL199" s="402">
        <f t="shared" si="205"/>
        <v>0</v>
      </c>
      <c r="AM199" s="402">
        <f t="shared" si="205"/>
        <v>0</v>
      </c>
      <c r="AO199" s="590"/>
      <c r="AP199" s="172"/>
      <c r="AQ199" s="153"/>
      <c r="AR199" s="153"/>
      <c r="AS199" s="153"/>
      <c r="AT199" s="193"/>
    </row>
    <row r="200" spans="1:46" ht="20.100000000000001" customHeight="1" thickBot="1">
      <c r="A200" s="729" t="s">
        <v>372</v>
      </c>
      <c r="B200" s="448" t="str">
        <f t="shared" ref="B200" si="206">C200&amp;"A"</f>
        <v>196A</v>
      </c>
      <c r="C200" s="301">
        <v>196</v>
      </c>
      <c r="D200" s="174" t="s">
        <v>209</v>
      </c>
      <c r="E200" s="174"/>
      <c r="F200" s="174"/>
      <c r="G200" s="174"/>
      <c r="H200" s="175"/>
      <c r="I200" s="175"/>
      <c r="J200" s="175"/>
      <c r="K200" s="175"/>
      <c r="L200" s="176"/>
      <c r="M200" s="176"/>
      <c r="N200" s="176"/>
      <c r="O200" s="176"/>
      <c r="P200" s="177"/>
      <c r="Q200" s="177"/>
      <c r="R200" s="177"/>
      <c r="S200" s="177"/>
      <c r="T200" s="178"/>
      <c r="U200" s="178"/>
      <c r="V200" s="178"/>
      <c r="W200" s="178"/>
      <c r="X200" s="179"/>
      <c r="Y200" s="179"/>
      <c r="Z200" s="179"/>
      <c r="AA200" s="179"/>
      <c r="AB200" s="180"/>
      <c r="AC200" s="180"/>
      <c r="AD200" s="180"/>
      <c r="AE200" s="180"/>
      <c r="AF200" s="181"/>
      <c r="AG200" s="181"/>
      <c r="AH200" s="181"/>
      <c r="AI200" s="181"/>
      <c r="AJ200" s="182"/>
      <c r="AK200" s="182"/>
      <c r="AL200" s="182"/>
      <c r="AM200" s="183"/>
      <c r="AO200" s="591" t="s">
        <v>363</v>
      </c>
      <c r="AP200" s="184" t="s">
        <v>189</v>
      </c>
      <c r="AQ200" s="335" t="str">
        <f>IFERROR(INDEX(Tableau_affectation_S2,AQ197,AQ198),"")</f>
        <v>Sécurité et environnement</v>
      </c>
      <c r="AR200" s="335" t="str">
        <f>IFERROR(INDEX(Tableau_affectation_S2,AR197,AR198),"")</f>
        <v/>
      </c>
      <c r="AS200" s="335" t="str">
        <f>IFERROR(INDEX(Tableau_affectation_S2,AS197,AS198),"")</f>
        <v/>
      </c>
      <c r="AT200" s="335" t="str">
        <f>IFERROR(INDEX(Tableau_affectation_S2,AT197,AT198),"")</f>
        <v/>
      </c>
    </row>
    <row r="201" spans="1:46" ht="20.100000000000001" hidden="1" customHeight="1">
      <c r="A201" s="706"/>
      <c r="B201" s="278"/>
      <c r="C201" s="278">
        <v>197</v>
      </c>
      <c r="D201" s="384" t="str">
        <f>$B$204&amp;D202</f>
        <v>200A0</v>
      </c>
      <c r="E201" s="384" t="str">
        <f>$B$204&amp;E202</f>
        <v>200A0</v>
      </c>
      <c r="F201" s="384" t="str">
        <f t="shared" ref="F201:AM201" si="207">$B$204&amp;F202</f>
        <v>200A0</v>
      </c>
      <c r="G201" s="384" t="str">
        <f t="shared" si="207"/>
        <v>200A0</v>
      </c>
      <c r="H201" s="385" t="str">
        <f t="shared" si="207"/>
        <v>200A0</v>
      </c>
      <c r="I201" s="385" t="str">
        <f t="shared" si="207"/>
        <v>200A0</v>
      </c>
      <c r="J201" s="385" t="str">
        <f t="shared" si="207"/>
        <v>200A0</v>
      </c>
      <c r="K201" s="385" t="str">
        <f t="shared" si="207"/>
        <v>200A0</v>
      </c>
      <c r="L201" s="386" t="str">
        <f t="shared" si="207"/>
        <v>200A0</v>
      </c>
      <c r="M201" s="386" t="str">
        <f t="shared" si="207"/>
        <v>200A0</v>
      </c>
      <c r="N201" s="386" t="str">
        <f t="shared" si="207"/>
        <v>200A0</v>
      </c>
      <c r="O201" s="386" t="str">
        <f t="shared" si="207"/>
        <v>200A0</v>
      </c>
      <c r="P201" s="387" t="str">
        <f t="shared" si="207"/>
        <v>200A0</v>
      </c>
      <c r="Q201" s="387" t="str">
        <f t="shared" si="207"/>
        <v>200A0</v>
      </c>
      <c r="R201" s="387" t="str">
        <f t="shared" si="207"/>
        <v>200A0</v>
      </c>
      <c r="S201" s="387" t="str">
        <f t="shared" si="207"/>
        <v>200A0</v>
      </c>
      <c r="T201" s="388" t="str">
        <f t="shared" si="207"/>
        <v>200A0</v>
      </c>
      <c r="U201" s="388" t="str">
        <f t="shared" si="207"/>
        <v>200A0</v>
      </c>
      <c r="V201" s="388" t="str">
        <f t="shared" si="207"/>
        <v>200A0</v>
      </c>
      <c r="W201" s="388" t="str">
        <f t="shared" si="207"/>
        <v>200A0</v>
      </c>
      <c r="X201" s="389" t="str">
        <f t="shared" si="207"/>
        <v>200A0</v>
      </c>
      <c r="Y201" s="389" t="str">
        <f t="shared" si="207"/>
        <v>200A0</v>
      </c>
      <c r="Z201" s="389" t="str">
        <f t="shared" si="207"/>
        <v>200A0</v>
      </c>
      <c r="AA201" s="389" t="str">
        <f t="shared" si="207"/>
        <v>200A0</v>
      </c>
      <c r="AB201" s="390" t="str">
        <f t="shared" si="207"/>
        <v>200A0</v>
      </c>
      <c r="AC201" s="390" t="str">
        <f t="shared" si="207"/>
        <v>200A0</v>
      </c>
      <c r="AD201" s="390" t="str">
        <f t="shared" si="207"/>
        <v>200A0</v>
      </c>
      <c r="AE201" s="390" t="str">
        <f t="shared" si="207"/>
        <v>200A0</v>
      </c>
      <c r="AF201" s="391" t="str">
        <f t="shared" si="207"/>
        <v>200A0</v>
      </c>
      <c r="AG201" s="391" t="str">
        <f t="shared" si="207"/>
        <v>200A0</v>
      </c>
      <c r="AH201" s="391" t="str">
        <f t="shared" si="207"/>
        <v>200A0</v>
      </c>
      <c r="AI201" s="391" t="str">
        <f t="shared" si="207"/>
        <v>200A0</v>
      </c>
      <c r="AJ201" s="392" t="str">
        <f t="shared" si="207"/>
        <v>200A0</v>
      </c>
      <c r="AK201" s="392" t="str">
        <f t="shared" si="207"/>
        <v>200A0</v>
      </c>
      <c r="AL201" s="392" t="str">
        <f t="shared" si="207"/>
        <v>200A0</v>
      </c>
      <c r="AM201" s="392" t="str">
        <f t="shared" si="207"/>
        <v>200A0</v>
      </c>
      <c r="AO201" s="568"/>
      <c r="AP201" s="161"/>
      <c r="AQ201" s="345">
        <f t="shared" ref="AQ201:AT201" si="208">AQ197+4</f>
        <v>200</v>
      </c>
      <c r="AR201" s="345">
        <f t="shared" si="208"/>
        <v>200</v>
      </c>
      <c r="AS201" s="345">
        <f t="shared" si="208"/>
        <v>200</v>
      </c>
      <c r="AT201" s="345">
        <f t="shared" si="208"/>
        <v>200</v>
      </c>
    </row>
    <row r="202" spans="1:46" ht="20.100000000000001" hidden="1" customHeight="1">
      <c r="A202" s="707"/>
      <c r="B202" s="279"/>
      <c r="C202" s="279">
        <v>198</v>
      </c>
      <c r="D202" s="394">
        <f>D203</f>
        <v>0</v>
      </c>
      <c r="E202" s="394">
        <f>IF(E203=1,SUM($D$203:E203),0)</f>
        <v>0</v>
      </c>
      <c r="F202" s="394">
        <f>IF(F203=1,SUM($D$203:F203),0)</f>
        <v>0</v>
      </c>
      <c r="G202" s="394">
        <f>IF(G203=1,SUM($D$203:G203),0)</f>
        <v>0</v>
      </c>
      <c r="H202" s="395">
        <f>IF(H203=1,SUM($D$203:H203),0)</f>
        <v>0</v>
      </c>
      <c r="I202" s="395">
        <f>IF(I203=1,SUM($D$203:I203),0)</f>
        <v>0</v>
      </c>
      <c r="J202" s="395">
        <f>IF(J203=1,SUM($D$203:J203),0)</f>
        <v>0</v>
      </c>
      <c r="K202" s="395">
        <f>IF(K203=1,SUM($D$203:K203),0)</f>
        <v>0</v>
      </c>
      <c r="L202" s="396">
        <f>IF(L203=1,SUM($D$203:L203),0)</f>
        <v>0</v>
      </c>
      <c r="M202" s="396">
        <f>IF(M203=1,SUM($D$203:M203),0)</f>
        <v>0</v>
      </c>
      <c r="N202" s="396">
        <f>IF(N203=1,SUM($D$203:N203),0)</f>
        <v>0</v>
      </c>
      <c r="O202" s="396">
        <f>IF(O203=1,SUM($D$203:O203),0)</f>
        <v>0</v>
      </c>
      <c r="P202" s="397">
        <f>IF(P203=1,SUM($D$203:P203),0)</f>
        <v>0</v>
      </c>
      <c r="Q202" s="397">
        <f>IF(Q203=1,SUM($D$203:Q203),0)</f>
        <v>0</v>
      </c>
      <c r="R202" s="397">
        <f>IF(R203=1,SUM($D$203:R203),0)</f>
        <v>0</v>
      </c>
      <c r="S202" s="397">
        <f>IF(S203=1,SUM($D$203:S203),0)</f>
        <v>0</v>
      </c>
      <c r="T202" s="398">
        <f>IF(T203=1,SUM($D$203:T203),0)</f>
        <v>0</v>
      </c>
      <c r="U202" s="398">
        <f>IF(U203=1,SUM($D$203:U203),0)</f>
        <v>0</v>
      </c>
      <c r="V202" s="398">
        <f>IF(V203=1,SUM($D$203:V203),0)</f>
        <v>0</v>
      </c>
      <c r="W202" s="398">
        <f>IF(W203=1,SUM($D$203:W203),0)</f>
        <v>0</v>
      </c>
      <c r="X202" s="399">
        <f>IF(X203=1,SUM($D$203:X203),0)</f>
        <v>0</v>
      </c>
      <c r="Y202" s="399">
        <f>IF(Y203=1,SUM($D$203:Y203),0)</f>
        <v>0</v>
      </c>
      <c r="Z202" s="399">
        <f>IF(Z203=1,SUM($D$203:Z203),0)</f>
        <v>0</v>
      </c>
      <c r="AA202" s="399">
        <f>IF(AA203=1,SUM($D$203:AA203),0)</f>
        <v>0</v>
      </c>
      <c r="AB202" s="400">
        <f>IF(AB203=1,SUM($D$203:AB203),0)</f>
        <v>0</v>
      </c>
      <c r="AC202" s="400">
        <f>IF(AC203=1,SUM($D$203:AC203),0)</f>
        <v>0</v>
      </c>
      <c r="AD202" s="400">
        <f>IF(AD203=1,SUM($D$203:AD203),0)</f>
        <v>0</v>
      </c>
      <c r="AE202" s="400">
        <f>IF(AE203=1,SUM($D$203:AE203),0)</f>
        <v>0</v>
      </c>
      <c r="AF202" s="401">
        <f>IF(AF203=1,SUM($D$203:AF203),0)</f>
        <v>0</v>
      </c>
      <c r="AG202" s="401">
        <f>IF(AG203=1,SUM($D$203:AG203),0)</f>
        <v>0</v>
      </c>
      <c r="AH202" s="401">
        <f>IF(AH203=1,SUM($D$203:AH203),0)</f>
        <v>0</v>
      </c>
      <c r="AI202" s="401">
        <f>IF(AI203=1,SUM($D$203:AI203),0)</f>
        <v>0</v>
      </c>
      <c r="AJ202" s="402">
        <f>IF(AJ203=1,SUM($D$203:AJ203),0)</f>
        <v>0</v>
      </c>
      <c r="AK202" s="402">
        <f>IF(AK203=1,SUM($D$203:AK203),0)</f>
        <v>0</v>
      </c>
      <c r="AL202" s="402">
        <f>IF(AL203=1,SUM($D$203:AL203),0)</f>
        <v>0</v>
      </c>
      <c r="AM202" s="402">
        <f>IF(AM203=1,SUM($D$203:AM203),0)</f>
        <v>0</v>
      </c>
      <c r="AO202" s="569"/>
      <c r="AP202" s="172"/>
      <c r="AQ202" s="333" t="str">
        <f t="array" ref="AQ202">IF(MIN(IF(Affectation_S2!$B$5:$AN$216=B204&amp;"1",COLUMN(Affectation_S2!$B$5:$AN$216)))&lt;&gt;0,MIN(IF(Affectation_S2!$B$5:$AN$216=B204&amp;"1",COLUMN(Affectation_S2!$B$5:$AN$216))),"")</f>
        <v/>
      </c>
      <c r="AR202" s="333" t="str">
        <f t="array" ref="AR202">IF(MIN(IF(Affectation_S2!$B$5:$AN$216=B204&amp;"2",COLUMN(Affectation_S2!$B$5:$AN$216)))&lt;&gt;0,MIN(IF(Affectation_S2!$B$5:$AN$216=B204&amp;"2",COLUMN(Affectation_S2!$B$5:$AN$216))),"")</f>
        <v/>
      </c>
      <c r="AS202" s="333" t="str">
        <f t="array" ref="AS202">IF(MIN(IF(Affectation_S2!$B$5:$AN$216=B204&amp;"3",COLUMN(Affectation_S2!$B$5:$AN$216)))&lt;&gt;0,MIN(IF(Affectation_S2!$B$5:$AN$216=B204&amp;"3",COLUMN(Affectation_S2!$B$5:$AN$216))),"")</f>
        <v/>
      </c>
      <c r="AT202" s="333" t="str">
        <f t="array" ref="AT202">IF(MIN(IF(Affectation_S2!$B$5:$AN$216=B204&amp;"4",COLUMN(Affectation_S2!$B$5:$AN$216)))&lt;&gt;0,MIN(IF(Affectation_S2!$B$5:$AN$216=B204&amp;"4",COLUMN(Affectation_S2!$B$5:$AN$216))),"")</f>
        <v/>
      </c>
    </row>
    <row r="203" spans="1:46" ht="20.100000000000001" hidden="1" customHeight="1">
      <c r="A203" s="707"/>
      <c r="B203" s="279"/>
      <c r="C203" s="279">
        <v>199</v>
      </c>
      <c r="D203" s="394">
        <f>IF(D204&lt;&gt;"",1,0)</f>
        <v>0</v>
      </c>
      <c r="E203" s="394">
        <f>IF(E204&lt;&gt;"",1,0)</f>
        <v>0</v>
      </c>
      <c r="F203" s="394">
        <f t="shared" ref="F203:AM203" si="209">IF(F204&lt;&gt;"",1,0)</f>
        <v>0</v>
      </c>
      <c r="G203" s="394">
        <f t="shared" si="209"/>
        <v>0</v>
      </c>
      <c r="H203" s="395">
        <f t="shared" si="209"/>
        <v>0</v>
      </c>
      <c r="I203" s="395">
        <f t="shared" si="209"/>
        <v>0</v>
      </c>
      <c r="J203" s="395">
        <f t="shared" si="209"/>
        <v>0</v>
      </c>
      <c r="K203" s="395">
        <f t="shared" si="209"/>
        <v>0</v>
      </c>
      <c r="L203" s="396">
        <f t="shared" si="209"/>
        <v>0</v>
      </c>
      <c r="M203" s="396">
        <f t="shared" si="209"/>
        <v>0</v>
      </c>
      <c r="N203" s="396">
        <f t="shared" si="209"/>
        <v>0</v>
      </c>
      <c r="O203" s="396">
        <f t="shared" si="209"/>
        <v>0</v>
      </c>
      <c r="P203" s="397">
        <f t="shared" si="209"/>
        <v>0</v>
      </c>
      <c r="Q203" s="397">
        <f t="shared" si="209"/>
        <v>0</v>
      </c>
      <c r="R203" s="397">
        <f t="shared" si="209"/>
        <v>0</v>
      </c>
      <c r="S203" s="397">
        <f t="shared" si="209"/>
        <v>0</v>
      </c>
      <c r="T203" s="398">
        <f t="shared" si="209"/>
        <v>0</v>
      </c>
      <c r="U203" s="398">
        <f t="shared" si="209"/>
        <v>0</v>
      </c>
      <c r="V203" s="398">
        <f t="shared" si="209"/>
        <v>0</v>
      </c>
      <c r="W203" s="398">
        <f t="shared" si="209"/>
        <v>0</v>
      </c>
      <c r="X203" s="399">
        <f t="shared" si="209"/>
        <v>0</v>
      </c>
      <c r="Y203" s="399">
        <f t="shared" si="209"/>
        <v>0</v>
      </c>
      <c r="Z203" s="399">
        <f t="shared" si="209"/>
        <v>0</v>
      </c>
      <c r="AA203" s="399">
        <f t="shared" si="209"/>
        <v>0</v>
      </c>
      <c r="AB203" s="400">
        <f t="shared" si="209"/>
        <v>0</v>
      </c>
      <c r="AC203" s="400">
        <f t="shared" si="209"/>
        <v>0</v>
      </c>
      <c r="AD203" s="400">
        <f t="shared" si="209"/>
        <v>0</v>
      </c>
      <c r="AE203" s="400">
        <f t="shared" si="209"/>
        <v>0</v>
      </c>
      <c r="AF203" s="401">
        <f t="shared" si="209"/>
        <v>0</v>
      </c>
      <c r="AG203" s="401">
        <f t="shared" si="209"/>
        <v>0</v>
      </c>
      <c r="AH203" s="401">
        <f t="shared" si="209"/>
        <v>0</v>
      </c>
      <c r="AI203" s="401">
        <f t="shared" si="209"/>
        <v>0</v>
      </c>
      <c r="AJ203" s="402">
        <f t="shared" si="209"/>
        <v>0</v>
      </c>
      <c r="AK203" s="402">
        <f t="shared" si="209"/>
        <v>0</v>
      </c>
      <c r="AL203" s="402">
        <f t="shared" si="209"/>
        <v>0</v>
      </c>
      <c r="AM203" s="402">
        <f t="shared" si="209"/>
        <v>0</v>
      </c>
      <c r="AO203" s="569"/>
      <c r="AP203" s="172"/>
      <c r="AQ203" s="153"/>
      <c r="AR203" s="153"/>
      <c r="AS203" s="153"/>
      <c r="AT203" s="193"/>
    </row>
    <row r="204" spans="1:46" ht="20.100000000000001" customHeight="1" thickBot="1">
      <c r="A204" s="708"/>
      <c r="B204" s="441" t="str">
        <f t="shared" ref="B204" si="210">C204&amp;"A"</f>
        <v>200A</v>
      </c>
      <c r="C204" s="280">
        <v>200</v>
      </c>
      <c r="D204" s="174"/>
      <c r="E204" s="174"/>
      <c r="F204" s="174"/>
      <c r="G204" s="174"/>
      <c r="H204" s="175"/>
      <c r="I204" s="175"/>
      <c r="J204" s="175"/>
      <c r="K204" s="175"/>
      <c r="L204" s="176"/>
      <c r="M204" s="176"/>
      <c r="N204" s="176"/>
      <c r="O204" s="176"/>
      <c r="P204" s="177"/>
      <c r="Q204" s="177"/>
      <c r="R204" s="177"/>
      <c r="S204" s="177"/>
      <c r="T204" s="178"/>
      <c r="U204" s="178"/>
      <c r="V204" s="178"/>
      <c r="W204" s="178"/>
      <c r="X204" s="179"/>
      <c r="Y204" s="179"/>
      <c r="Z204" s="179"/>
      <c r="AA204" s="179"/>
      <c r="AB204" s="180"/>
      <c r="AC204" s="180"/>
      <c r="AD204" s="180"/>
      <c r="AE204" s="180"/>
      <c r="AF204" s="181"/>
      <c r="AG204" s="181"/>
      <c r="AH204" s="181"/>
      <c r="AI204" s="181"/>
      <c r="AJ204" s="182"/>
      <c r="AK204" s="182"/>
      <c r="AL204" s="182"/>
      <c r="AM204" s="183"/>
      <c r="AO204" s="570" t="s">
        <v>364</v>
      </c>
      <c r="AP204" s="184" t="s">
        <v>189</v>
      </c>
      <c r="AQ204" s="335" t="str">
        <f>IFERROR(INDEX(Tableau_affectation_S2,AQ201,AQ202),"")</f>
        <v/>
      </c>
      <c r="AR204" s="335" t="str">
        <f>IFERROR(INDEX(Tableau_affectation_S2,AR201,AR202),"")</f>
        <v/>
      </c>
      <c r="AS204" s="335" t="str">
        <f>IFERROR(INDEX(Tableau_affectation_S2,AS201,AS202),"")</f>
        <v/>
      </c>
      <c r="AT204" s="335" t="str">
        <f>IFERROR(INDEX(Tableau_affectation_S2,AT201,AT202),"")</f>
        <v/>
      </c>
    </row>
    <row r="205" spans="1:46" ht="20.100000000000001" hidden="1" customHeight="1">
      <c r="A205" s="730"/>
      <c r="B205" s="302"/>
      <c r="C205" s="302">
        <v>201</v>
      </c>
      <c r="D205" s="384" t="str">
        <f>$B$208&amp;D206</f>
        <v>204A0</v>
      </c>
      <c r="E205" s="384" t="str">
        <f>$B$208&amp;E206</f>
        <v>204A0</v>
      </c>
      <c r="F205" s="384" t="str">
        <f t="shared" ref="F205:AM205" si="211">$B$208&amp;F206</f>
        <v>204A0</v>
      </c>
      <c r="G205" s="384" t="str">
        <f t="shared" si="211"/>
        <v>204A0</v>
      </c>
      <c r="H205" s="385" t="str">
        <f t="shared" si="211"/>
        <v>204A0</v>
      </c>
      <c r="I205" s="385" t="str">
        <f t="shared" si="211"/>
        <v>204A0</v>
      </c>
      <c r="J205" s="385" t="str">
        <f t="shared" si="211"/>
        <v>204A0</v>
      </c>
      <c r="K205" s="385" t="str">
        <f t="shared" si="211"/>
        <v>204A0</v>
      </c>
      <c r="L205" s="386" t="str">
        <f t="shared" si="211"/>
        <v>204A0</v>
      </c>
      <c r="M205" s="386" t="str">
        <f t="shared" si="211"/>
        <v>204A0</v>
      </c>
      <c r="N205" s="386" t="str">
        <f t="shared" si="211"/>
        <v>204A0</v>
      </c>
      <c r="O205" s="386" t="str">
        <f t="shared" si="211"/>
        <v>204A0</v>
      </c>
      <c r="P205" s="387" t="str">
        <f t="shared" si="211"/>
        <v>204A0</v>
      </c>
      <c r="Q205" s="387" t="str">
        <f t="shared" si="211"/>
        <v>204A0</v>
      </c>
      <c r="R205" s="387" t="str">
        <f t="shared" si="211"/>
        <v>204A0</v>
      </c>
      <c r="S205" s="387" t="str">
        <f t="shared" si="211"/>
        <v>204A0</v>
      </c>
      <c r="T205" s="388" t="str">
        <f t="shared" si="211"/>
        <v>204A0</v>
      </c>
      <c r="U205" s="388" t="str">
        <f t="shared" si="211"/>
        <v>204A0</v>
      </c>
      <c r="V205" s="388" t="str">
        <f t="shared" si="211"/>
        <v>204A0</v>
      </c>
      <c r="W205" s="388" t="str">
        <f t="shared" si="211"/>
        <v>204A0</v>
      </c>
      <c r="X205" s="389" t="str">
        <f t="shared" si="211"/>
        <v>204A0</v>
      </c>
      <c r="Y205" s="389" t="str">
        <f t="shared" si="211"/>
        <v>204A0</v>
      </c>
      <c r="Z205" s="389" t="str">
        <f t="shared" si="211"/>
        <v>204A0</v>
      </c>
      <c r="AA205" s="389" t="str">
        <f t="shared" si="211"/>
        <v>204A0</v>
      </c>
      <c r="AB205" s="390" t="str">
        <f t="shared" si="211"/>
        <v>204A0</v>
      </c>
      <c r="AC205" s="390" t="str">
        <f t="shared" si="211"/>
        <v>204A0</v>
      </c>
      <c r="AD205" s="390" t="str">
        <f t="shared" si="211"/>
        <v>204A0</v>
      </c>
      <c r="AE205" s="390" t="str">
        <f t="shared" si="211"/>
        <v>204A0</v>
      </c>
      <c r="AF205" s="391" t="str">
        <f t="shared" si="211"/>
        <v>204A0</v>
      </c>
      <c r="AG205" s="391" t="str">
        <f t="shared" si="211"/>
        <v>204A0</v>
      </c>
      <c r="AH205" s="391" t="str">
        <f t="shared" si="211"/>
        <v>204A0</v>
      </c>
      <c r="AI205" s="391" t="str">
        <f t="shared" si="211"/>
        <v>204A0</v>
      </c>
      <c r="AJ205" s="392" t="str">
        <f t="shared" si="211"/>
        <v>204A0</v>
      </c>
      <c r="AK205" s="392" t="str">
        <f t="shared" si="211"/>
        <v>204A0</v>
      </c>
      <c r="AL205" s="392" t="str">
        <f t="shared" si="211"/>
        <v>204A0</v>
      </c>
      <c r="AM205" s="392" t="str">
        <f t="shared" si="211"/>
        <v>204A0</v>
      </c>
      <c r="AO205" s="592"/>
      <c r="AP205" s="161"/>
      <c r="AQ205" s="345">
        <f t="shared" ref="AQ205:AT205" si="212">AQ201+4</f>
        <v>204</v>
      </c>
      <c r="AR205" s="345">
        <f t="shared" si="212"/>
        <v>204</v>
      </c>
      <c r="AS205" s="345">
        <f t="shared" si="212"/>
        <v>204</v>
      </c>
      <c r="AT205" s="345">
        <f t="shared" si="212"/>
        <v>204</v>
      </c>
    </row>
    <row r="206" spans="1:46" ht="20.100000000000001" hidden="1" customHeight="1">
      <c r="A206" s="731"/>
      <c r="B206" s="303"/>
      <c r="C206" s="303">
        <v>202</v>
      </c>
      <c r="D206" s="394">
        <f>D207</f>
        <v>0</v>
      </c>
      <c r="E206" s="394">
        <f>IF(E207=1,SUM($D$207:E207),0)</f>
        <v>0</v>
      </c>
      <c r="F206" s="394">
        <f>IF(F207=1,SUM($D$207:F207),0)</f>
        <v>0</v>
      </c>
      <c r="G206" s="394">
        <f>IF(G207=1,SUM($D$207:G207),0)</f>
        <v>0</v>
      </c>
      <c r="H206" s="395">
        <f>IF(H207=1,SUM($D$207:H207),0)</f>
        <v>0</v>
      </c>
      <c r="I206" s="395">
        <f>IF(I207=1,SUM($D$207:I207),0)</f>
        <v>0</v>
      </c>
      <c r="J206" s="395">
        <f>IF(J207=1,SUM($D$207:J207),0)</f>
        <v>0</v>
      </c>
      <c r="K206" s="395">
        <f>IF(K207=1,SUM($D$207:K207),0)</f>
        <v>0</v>
      </c>
      <c r="L206" s="396">
        <f>IF(L207=1,SUM($D$207:L207),0)</f>
        <v>0</v>
      </c>
      <c r="M206" s="396">
        <f>IF(M207=1,SUM($D$207:M207),0)</f>
        <v>0</v>
      </c>
      <c r="N206" s="396">
        <f>IF(N207=1,SUM($D$207:N207),0)</f>
        <v>0</v>
      </c>
      <c r="O206" s="396">
        <f>IF(O207=1,SUM($D$207:O207),0)</f>
        <v>0</v>
      </c>
      <c r="P206" s="397">
        <f>IF(P207=1,SUM($D$207:P207),0)</f>
        <v>0</v>
      </c>
      <c r="Q206" s="397">
        <f>IF(Q207=1,SUM($D$207:Q207),0)</f>
        <v>0</v>
      </c>
      <c r="R206" s="397">
        <f>IF(R207=1,SUM($D$207:R207),0)</f>
        <v>0</v>
      </c>
      <c r="S206" s="397">
        <f>IF(S207=1,SUM($D$207:S207),0)</f>
        <v>0</v>
      </c>
      <c r="T206" s="398">
        <f>IF(T207=1,SUM($D$207:T207),0)</f>
        <v>0</v>
      </c>
      <c r="U206" s="398">
        <f>IF(U207=1,SUM($D$207:U207),0)</f>
        <v>0</v>
      </c>
      <c r="V206" s="398">
        <f>IF(V207=1,SUM($D$207:V207),0)</f>
        <v>0</v>
      </c>
      <c r="W206" s="398">
        <f>IF(W207=1,SUM($D$207:W207),0)</f>
        <v>0</v>
      </c>
      <c r="X206" s="399">
        <f>IF(X207=1,SUM($D$207:X207),0)</f>
        <v>0</v>
      </c>
      <c r="Y206" s="399">
        <f>IF(Y207=1,SUM($D$207:Y207),0)</f>
        <v>0</v>
      </c>
      <c r="Z206" s="399">
        <f>IF(Z207=1,SUM($D$207:Z207),0)</f>
        <v>0</v>
      </c>
      <c r="AA206" s="399">
        <f>IF(AA207=1,SUM($D$207:AA207),0)</f>
        <v>0</v>
      </c>
      <c r="AB206" s="400">
        <f>IF(AB207=1,SUM($D$207:AB207),0)</f>
        <v>0</v>
      </c>
      <c r="AC206" s="400">
        <f>IF(AC207=1,SUM($D$207:AC207),0)</f>
        <v>0</v>
      </c>
      <c r="AD206" s="400">
        <f>IF(AD207=1,SUM($D$207:AD207),0)</f>
        <v>0</v>
      </c>
      <c r="AE206" s="400">
        <f>IF(AE207=1,SUM($D$207:AE207),0)</f>
        <v>0</v>
      </c>
      <c r="AF206" s="401">
        <f>IF(AF207=1,SUM($D$207:AF207),0)</f>
        <v>0</v>
      </c>
      <c r="AG206" s="401">
        <f>IF(AG207=1,SUM($D$207:AG207),0)</f>
        <v>0</v>
      </c>
      <c r="AH206" s="401">
        <f>IF(AH207=1,SUM($D$207:AH207),0)</f>
        <v>0</v>
      </c>
      <c r="AI206" s="401">
        <f>IF(AI207=1,SUM($D$207:AI207),0)</f>
        <v>0</v>
      </c>
      <c r="AJ206" s="402">
        <f>IF(AJ207=1,SUM($D$207:AJ207),0)</f>
        <v>0</v>
      </c>
      <c r="AK206" s="402">
        <f>IF(AK207=1,SUM($D$207:AK207),0)</f>
        <v>0</v>
      </c>
      <c r="AL206" s="402">
        <f>IF(AL207=1,SUM($D$207:AL207),0)</f>
        <v>0</v>
      </c>
      <c r="AM206" s="402">
        <f>IF(AM207=1,SUM($D$207:AM207),0)</f>
        <v>0</v>
      </c>
      <c r="AO206" s="593"/>
      <c r="AP206" s="172"/>
      <c r="AQ206" s="333" t="str">
        <f t="array" ref="AQ206">IF(MIN(IF(Affectation_S2!$B$5:$AN$216=B208&amp;"1",COLUMN(Affectation_S2!$B$5:$AN$216)))&lt;&gt;0,MIN(IF(Affectation_S2!$B$5:$AN$216=B208&amp;"1",COLUMN(Affectation_S2!$B$5:$AN$216))),"")</f>
        <v/>
      </c>
      <c r="AR206" s="333" t="str">
        <f t="array" ref="AR206">IF(MIN(IF(Affectation_S2!$B$5:$AN$216=B208&amp;"2",COLUMN(Affectation_S2!$B$5:$AN$216)))&lt;&gt;0,MIN(IF(Affectation_S2!$B$5:$AN$216=B208&amp;"2",COLUMN(Affectation_S2!$B$5:$AN$216))),"")</f>
        <v/>
      </c>
      <c r="AS206" s="333" t="str">
        <f t="array" ref="AS206">IF(MIN(IF(Affectation_S2!$B$5:$AN$216=B208&amp;"3",COLUMN(Affectation_S2!$B$5:$AN$216)))&lt;&gt;0,MIN(IF(Affectation_S2!$B$5:$AN$216=B208&amp;"3",COLUMN(Affectation_S2!$B$5:$AN$216))),"")</f>
        <v/>
      </c>
      <c r="AT206" s="333" t="str">
        <f t="array" ref="AT206">IF(MIN(IF(Affectation_S2!$B$5:$AN$216=B208&amp;"4",COLUMN(Affectation_S2!$B$5:$AN$216)))&lt;&gt;0,MIN(IF(Affectation_S2!$B$5:$AN$216=B208&amp;"4",COLUMN(Affectation_S2!$B$5:$AN$216))),"")</f>
        <v/>
      </c>
    </row>
    <row r="207" spans="1:46" ht="20.100000000000001" hidden="1" customHeight="1">
      <c r="A207" s="731"/>
      <c r="B207" s="303"/>
      <c r="C207" s="303">
        <v>203</v>
      </c>
      <c r="D207" s="394">
        <f>IF(D208&lt;&gt;"",1,0)</f>
        <v>0</v>
      </c>
      <c r="E207" s="394">
        <f>IF(E208&lt;&gt;"",1,0)</f>
        <v>0</v>
      </c>
      <c r="F207" s="394">
        <f t="shared" ref="F207:AM207" si="213">IF(F208&lt;&gt;"",1,0)</f>
        <v>0</v>
      </c>
      <c r="G207" s="394">
        <f t="shared" si="213"/>
        <v>0</v>
      </c>
      <c r="H207" s="395">
        <f t="shared" si="213"/>
        <v>0</v>
      </c>
      <c r="I207" s="395">
        <f t="shared" si="213"/>
        <v>0</v>
      </c>
      <c r="J207" s="395">
        <f t="shared" si="213"/>
        <v>0</v>
      </c>
      <c r="K207" s="395">
        <f t="shared" si="213"/>
        <v>0</v>
      </c>
      <c r="L207" s="396">
        <f t="shared" si="213"/>
        <v>0</v>
      </c>
      <c r="M207" s="396">
        <f t="shared" si="213"/>
        <v>0</v>
      </c>
      <c r="N207" s="396">
        <f t="shared" si="213"/>
        <v>0</v>
      </c>
      <c r="O207" s="396">
        <f t="shared" si="213"/>
        <v>0</v>
      </c>
      <c r="P207" s="397">
        <f t="shared" si="213"/>
        <v>0</v>
      </c>
      <c r="Q207" s="397">
        <f t="shared" si="213"/>
        <v>0</v>
      </c>
      <c r="R207" s="397">
        <f t="shared" si="213"/>
        <v>0</v>
      </c>
      <c r="S207" s="397">
        <f t="shared" si="213"/>
        <v>0</v>
      </c>
      <c r="T207" s="398">
        <f t="shared" si="213"/>
        <v>0</v>
      </c>
      <c r="U207" s="398">
        <f t="shared" si="213"/>
        <v>0</v>
      </c>
      <c r="V207" s="398">
        <f t="shared" si="213"/>
        <v>0</v>
      </c>
      <c r="W207" s="398">
        <f t="shared" si="213"/>
        <v>0</v>
      </c>
      <c r="X207" s="399">
        <f t="shared" si="213"/>
        <v>0</v>
      </c>
      <c r="Y207" s="399">
        <f t="shared" si="213"/>
        <v>0</v>
      </c>
      <c r="Z207" s="399">
        <f t="shared" si="213"/>
        <v>0</v>
      </c>
      <c r="AA207" s="399">
        <f t="shared" si="213"/>
        <v>0</v>
      </c>
      <c r="AB207" s="400">
        <f t="shared" si="213"/>
        <v>0</v>
      </c>
      <c r="AC207" s="400">
        <f t="shared" si="213"/>
        <v>0</v>
      </c>
      <c r="AD207" s="400">
        <f t="shared" si="213"/>
        <v>0</v>
      </c>
      <c r="AE207" s="400">
        <f t="shared" si="213"/>
        <v>0</v>
      </c>
      <c r="AF207" s="401">
        <f t="shared" si="213"/>
        <v>0</v>
      </c>
      <c r="AG207" s="401">
        <f t="shared" si="213"/>
        <v>0</v>
      </c>
      <c r="AH207" s="401">
        <f t="shared" si="213"/>
        <v>0</v>
      </c>
      <c r="AI207" s="401">
        <f t="shared" si="213"/>
        <v>0</v>
      </c>
      <c r="AJ207" s="402">
        <f t="shared" si="213"/>
        <v>0</v>
      </c>
      <c r="AK207" s="402">
        <f t="shared" si="213"/>
        <v>0</v>
      </c>
      <c r="AL207" s="402">
        <f t="shared" si="213"/>
        <v>0</v>
      </c>
      <c r="AM207" s="402">
        <f t="shared" si="213"/>
        <v>0</v>
      </c>
      <c r="AO207" s="593"/>
      <c r="AP207" s="172"/>
      <c r="AQ207" s="153"/>
      <c r="AR207" s="153"/>
      <c r="AS207" s="153"/>
      <c r="AT207" s="193"/>
    </row>
    <row r="208" spans="1:46" ht="20.100000000000001" customHeight="1" thickBot="1">
      <c r="A208" s="732"/>
      <c r="B208" s="449" t="str">
        <f t="shared" ref="B208" si="214">C208&amp;"A"</f>
        <v>204A</v>
      </c>
      <c r="C208" s="304">
        <v>204</v>
      </c>
      <c r="D208" s="174"/>
      <c r="E208" s="174"/>
      <c r="F208" s="174"/>
      <c r="G208" s="174"/>
      <c r="H208" s="175"/>
      <c r="I208" s="175"/>
      <c r="J208" s="175"/>
      <c r="K208" s="175"/>
      <c r="L208" s="176"/>
      <c r="M208" s="176"/>
      <c r="N208" s="176"/>
      <c r="O208" s="176"/>
      <c r="P208" s="177"/>
      <c r="Q208" s="177"/>
      <c r="R208" s="177"/>
      <c r="S208" s="177"/>
      <c r="T208" s="178"/>
      <c r="U208" s="178"/>
      <c r="V208" s="178"/>
      <c r="W208" s="178"/>
      <c r="X208" s="179"/>
      <c r="Y208" s="179"/>
      <c r="Z208" s="179"/>
      <c r="AA208" s="179"/>
      <c r="AB208" s="180"/>
      <c r="AC208" s="180"/>
      <c r="AD208" s="180"/>
      <c r="AE208" s="180"/>
      <c r="AF208" s="181"/>
      <c r="AG208" s="181"/>
      <c r="AH208" s="181"/>
      <c r="AI208" s="181"/>
      <c r="AJ208" s="182"/>
      <c r="AK208" s="182"/>
      <c r="AL208" s="182"/>
      <c r="AM208" s="183"/>
      <c r="AO208" s="594" t="s">
        <v>354</v>
      </c>
      <c r="AP208" s="184" t="s">
        <v>189</v>
      </c>
      <c r="AQ208" s="335" t="str">
        <f>IFERROR(INDEX(Tableau_affectation_S2,AQ205,AQ206),"")</f>
        <v/>
      </c>
      <c r="AR208" s="335" t="str">
        <f>IFERROR(INDEX(Tableau_affectation_S2,AR205,AR206),"")</f>
        <v/>
      </c>
      <c r="AS208" s="335" t="str">
        <f>IFERROR(INDEX(Tableau_affectation_S2,AS205,AS206),"")</f>
        <v/>
      </c>
      <c r="AT208" s="335" t="str">
        <f>IFERROR(INDEX(Tableau_affectation_S2,AT205,AT206),"")</f>
        <v/>
      </c>
    </row>
    <row r="209" spans="1:46" ht="20.100000000000001" hidden="1" customHeight="1">
      <c r="A209" s="718"/>
      <c r="B209" s="290"/>
      <c r="C209" s="290">
        <v>205</v>
      </c>
      <c r="D209" s="384" t="str">
        <f>$B$212&amp;D210</f>
        <v>208A0</v>
      </c>
      <c r="E209" s="384" t="str">
        <f>$B$212&amp;E210</f>
        <v>208A0</v>
      </c>
      <c r="F209" s="384" t="str">
        <f t="shared" ref="F209:AM209" si="215">$B$212&amp;F210</f>
        <v>208A0</v>
      </c>
      <c r="G209" s="384" t="str">
        <f t="shared" si="215"/>
        <v>208A0</v>
      </c>
      <c r="H209" s="385" t="str">
        <f t="shared" si="215"/>
        <v>208A0</v>
      </c>
      <c r="I209" s="385" t="str">
        <f t="shared" si="215"/>
        <v>208A0</v>
      </c>
      <c r="J209" s="385" t="str">
        <f t="shared" si="215"/>
        <v>208A0</v>
      </c>
      <c r="K209" s="385" t="str">
        <f t="shared" si="215"/>
        <v>208A0</v>
      </c>
      <c r="L209" s="386" t="str">
        <f t="shared" si="215"/>
        <v>208A0</v>
      </c>
      <c r="M209" s="386" t="str">
        <f t="shared" si="215"/>
        <v>208A0</v>
      </c>
      <c r="N209" s="386" t="str">
        <f t="shared" si="215"/>
        <v>208A0</v>
      </c>
      <c r="O209" s="386" t="str">
        <f t="shared" si="215"/>
        <v>208A0</v>
      </c>
      <c r="P209" s="387" t="str">
        <f t="shared" si="215"/>
        <v>208A0</v>
      </c>
      <c r="Q209" s="387" t="str">
        <f t="shared" si="215"/>
        <v>208A0</v>
      </c>
      <c r="R209" s="387" t="str">
        <f t="shared" si="215"/>
        <v>208A0</v>
      </c>
      <c r="S209" s="387" t="str">
        <f t="shared" si="215"/>
        <v>208A0</v>
      </c>
      <c r="T209" s="388" t="str">
        <f t="shared" si="215"/>
        <v>208A0</v>
      </c>
      <c r="U209" s="388" t="str">
        <f t="shared" si="215"/>
        <v>208A0</v>
      </c>
      <c r="V209" s="388" t="str">
        <f t="shared" si="215"/>
        <v>208A0</v>
      </c>
      <c r="W209" s="388" t="str">
        <f t="shared" si="215"/>
        <v>208A0</v>
      </c>
      <c r="X209" s="389" t="str">
        <f t="shared" si="215"/>
        <v>208A0</v>
      </c>
      <c r="Y209" s="389" t="str">
        <f t="shared" si="215"/>
        <v>208A0</v>
      </c>
      <c r="Z209" s="389" t="str">
        <f t="shared" si="215"/>
        <v>208A0</v>
      </c>
      <c r="AA209" s="389" t="str">
        <f t="shared" si="215"/>
        <v>208A0</v>
      </c>
      <c r="AB209" s="390" t="str">
        <f t="shared" si="215"/>
        <v>208A0</v>
      </c>
      <c r="AC209" s="390" t="str">
        <f t="shared" si="215"/>
        <v>208A0</v>
      </c>
      <c r="AD209" s="390" t="str">
        <f t="shared" si="215"/>
        <v>208A0</v>
      </c>
      <c r="AE209" s="390" t="str">
        <f t="shared" si="215"/>
        <v>208A0</v>
      </c>
      <c r="AF209" s="391" t="str">
        <f t="shared" si="215"/>
        <v>208A0</v>
      </c>
      <c r="AG209" s="391" t="str">
        <f t="shared" si="215"/>
        <v>208A0</v>
      </c>
      <c r="AH209" s="391" t="str">
        <f t="shared" si="215"/>
        <v>208A0</v>
      </c>
      <c r="AI209" s="391" t="str">
        <f t="shared" si="215"/>
        <v>208A0</v>
      </c>
      <c r="AJ209" s="392" t="str">
        <f t="shared" si="215"/>
        <v>208A0</v>
      </c>
      <c r="AK209" s="392" t="str">
        <f t="shared" si="215"/>
        <v>208A0</v>
      </c>
      <c r="AL209" s="392" t="str">
        <f t="shared" si="215"/>
        <v>208A0</v>
      </c>
      <c r="AM209" s="392" t="str">
        <f t="shared" si="215"/>
        <v>208A0</v>
      </c>
      <c r="AO209" s="580"/>
      <c r="AP209" s="161"/>
      <c r="AQ209" s="345">
        <f t="shared" ref="AQ209:AT209" si="216">AQ205+4</f>
        <v>208</v>
      </c>
      <c r="AR209" s="345">
        <f t="shared" si="216"/>
        <v>208</v>
      </c>
      <c r="AS209" s="345">
        <f t="shared" si="216"/>
        <v>208</v>
      </c>
      <c r="AT209" s="345">
        <f t="shared" si="216"/>
        <v>208</v>
      </c>
    </row>
    <row r="210" spans="1:46" ht="20.100000000000001" hidden="1" customHeight="1">
      <c r="A210" s="719"/>
      <c r="B210" s="291"/>
      <c r="C210" s="291">
        <v>206</v>
      </c>
      <c r="D210" s="394">
        <f>D211</f>
        <v>0</v>
      </c>
      <c r="E210" s="394">
        <f>IF(E211=1,SUM($D$211:E211),0)</f>
        <v>0</v>
      </c>
      <c r="F210" s="394">
        <f>IF(F211=1,SUM($D$211:F211),0)</f>
        <v>0</v>
      </c>
      <c r="G210" s="394">
        <f>IF(G211=1,SUM($D$211:G211),0)</f>
        <v>0</v>
      </c>
      <c r="H210" s="395">
        <f>IF(H211=1,SUM($D$211:H211),0)</f>
        <v>0</v>
      </c>
      <c r="I210" s="395">
        <f>IF(I211=1,SUM($D$211:I211),0)</f>
        <v>0</v>
      </c>
      <c r="J210" s="395">
        <f>IF(J211=1,SUM($D$211:J211),0)</f>
        <v>0</v>
      </c>
      <c r="K210" s="395">
        <f>IF(K211=1,SUM($D$211:K211),0)</f>
        <v>0</v>
      </c>
      <c r="L210" s="396">
        <f>IF(L211=1,SUM($D$211:L211),0)</f>
        <v>0</v>
      </c>
      <c r="M210" s="396">
        <f>IF(M211=1,SUM($D$211:M211),0)</f>
        <v>0</v>
      </c>
      <c r="N210" s="396">
        <f>IF(N211=1,SUM($D$211:N211),0)</f>
        <v>0</v>
      </c>
      <c r="O210" s="396">
        <f>IF(O211=1,SUM($D$211:O211),0)</f>
        <v>0</v>
      </c>
      <c r="P210" s="397">
        <f>IF(P211=1,SUM($D$211:P211),0)</f>
        <v>0</v>
      </c>
      <c r="Q210" s="397">
        <f>IF(Q211=1,SUM($D$211:Q211),0)</f>
        <v>0</v>
      </c>
      <c r="R210" s="397">
        <f>IF(R211=1,SUM($D$211:R211),0)</f>
        <v>0</v>
      </c>
      <c r="S210" s="397">
        <f>IF(S211=1,SUM($D$211:S211),0)</f>
        <v>0</v>
      </c>
      <c r="T210" s="398">
        <f>IF(T211=1,SUM($D$211:T211),0)</f>
        <v>0</v>
      </c>
      <c r="U210" s="398">
        <f>IF(U211=1,SUM($D$211:U211),0)</f>
        <v>0</v>
      </c>
      <c r="V210" s="398">
        <f>IF(V211=1,SUM($D$211:V211),0)</f>
        <v>0</v>
      </c>
      <c r="W210" s="398">
        <f>IF(W211=1,SUM($D$211:W211),0)</f>
        <v>0</v>
      </c>
      <c r="X210" s="399">
        <f>IF(X211=1,SUM($D$211:X211),0)</f>
        <v>0</v>
      </c>
      <c r="Y210" s="399">
        <f>IF(Y211=1,SUM($D$211:Y211),0)</f>
        <v>0</v>
      </c>
      <c r="Z210" s="399">
        <f>IF(Z211=1,SUM($D$211:Z211),0)</f>
        <v>0</v>
      </c>
      <c r="AA210" s="399">
        <f>IF(AA211=1,SUM($D$211:AA211),0)</f>
        <v>0</v>
      </c>
      <c r="AB210" s="400">
        <f>IF(AB211=1,SUM($D$211:AB211),0)</f>
        <v>0</v>
      </c>
      <c r="AC210" s="400">
        <f>IF(AC211=1,SUM($D$211:AC211),0)</f>
        <v>0</v>
      </c>
      <c r="AD210" s="400">
        <f>IF(AD211=1,SUM($D$211:AD211),0)</f>
        <v>0</v>
      </c>
      <c r="AE210" s="400">
        <f>IF(AE211=1,SUM($D$211:AE211),0)</f>
        <v>0</v>
      </c>
      <c r="AF210" s="401">
        <f>IF(AF211=1,SUM($D$211:AF211),0)</f>
        <v>0</v>
      </c>
      <c r="AG210" s="401">
        <f>IF(AG211=1,SUM($D$211:AG211),0)</f>
        <v>0</v>
      </c>
      <c r="AH210" s="401">
        <f>IF(AH211=1,SUM($D$211:AH211),0)</f>
        <v>0</v>
      </c>
      <c r="AI210" s="401">
        <f>IF(AI211=1,SUM($D$211:AI211),0)</f>
        <v>0</v>
      </c>
      <c r="AJ210" s="402">
        <f>IF(AJ211=1,SUM($D$211:AJ211),0)</f>
        <v>0</v>
      </c>
      <c r="AK210" s="402">
        <f>IF(AK211=1,SUM($D$211:AK211),0)</f>
        <v>0</v>
      </c>
      <c r="AL210" s="402">
        <f>IF(AL211=1,SUM($D$211:AL211),0)</f>
        <v>0</v>
      </c>
      <c r="AM210" s="402">
        <f>IF(AM211=1,SUM($D$211:AM211),0)</f>
        <v>0</v>
      </c>
      <c r="AO210" s="581"/>
      <c r="AP210" s="172"/>
      <c r="AQ210" s="333" t="str">
        <f t="array" ref="AQ210">IF(MIN(IF(Affectation_S2!$B$5:$AN$216=B212&amp;"1",COLUMN(Affectation_S2!$B$5:$AN$216)))&lt;&gt;0,MIN(IF(Affectation_S2!$B$5:$AN$216=B212&amp;"1",COLUMN(Affectation_S2!$B$5:$AN$216))),"")</f>
        <v/>
      </c>
      <c r="AR210" s="333" t="str">
        <f t="array" ref="AR210">IF(MIN(IF(Affectation_S2!$B$5:$AN$216=B212&amp;"2",COLUMN(Affectation_S2!$B$5:$AN$216)))&lt;&gt;0,MIN(IF(Affectation_S2!$B$5:$AN$216=B212&amp;"2",COLUMN(Affectation_S2!$B$5:$AN$216))),"")</f>
        <v/>
      </c>
      <c r="AS210" s="333" t="str">
        <f t="array" ref="AS210">IF(MIN(IF(Affectation_S2!$B$5:$AN$216=B212&amp;"3",COLUMN(Affectation_S2!$B$5:$AN$216)))&lt;&gt;0,MIN(IF(Affectation_S2!$B$5:$AN$216=B212&amp;"3",COLUMN(Affectation_S2!$B$5:$AN$216))),"")</f>
        <v/>
      </c>
      <c r="AT210" s="333" t="str">
        <f t="array" ref="AT210">IF(MIN(IF(Affectation_S2!$B$5:$AN$216=B212&amp;"4",COLUMN(Affectation_S2!$B$5:$AN$216)))&lt;&gt;0,MIN(IF(Affectation_S2!$B$5:$AN$216=B212&amp;"4",COLUMN(Affectation_S2!$B$5:$AN$216))),"")</f>
        <v/>
      </c>
    </row>
    <row r="211" spans="1:46" ht="20.100000000000001" hidden="1" customHeight="1">
      <c r="A211" s="719"/>
      <c r="B211" s="291"/>
      <c r="C211" s="291">
        <v>207</v>
      </c>
      <c r="D211" s="394">
        <f>IF(D212&lt;&gt;"",1,0)</f>
        <v>0</v>
      </c>
      <c r="E211" s="394">
        <f>IF(E212&lt;&gt;"",1,0)</f>
        <v>0</v>
      </c>
      <c r="F211" s="394">
        <f t="shared" ref="F211:AM211" si="217">IF(F212&lt;&gt;"",1,0)</f>
        <v>0</v>
      </c>
      <c r="G211" s="394">
        <f t="shared" si="217"/>
        <v>0</v>
      </c>
      <c r="H211" s="395">
        <f t="shared" si="217"/>
        <v>0</v>
      </c>
      <c r="I211" s="395">
        <f t="shared" si="217"/>
        <v>0</v>
      </c>
      <c r="J211" s="395">
        <f t="shared" si="217"/>
        <v>0</v>
      </c>
      <c r="K211" s="395">
        <f t="shared" si="217"/>
        <v>0</v>
      </c>
      <c r="L211" s="396">
        <f t="shared" si="217"/>
        <v>0</v>
      </c>
      <c r="M211" s="396">
        <f t="shared" si="217"/>
        <v>0</v>
      </c>
      <c r="N211" s="396">
        <f t="shared" si="217"/>
        <v>0</v>
      </c>
      <c r="O211" s="396">
        <f t="shared" si="217"/>
        <v>0</v>
      </c>
      <c r="P211" s="397">
        <f t="shared" si="217"/>
        <v>0</v>
      </c>
      <c r="Q211" s="397">
        <f t="shared" si="217"/>
        <v>0</v>
      </c>
      <c r="R211" s="397">
        <f t="shared" si="217"/>
        <v>0</v>
      </c>
      <c r="S211" s="397">
        <f t="shared" si="217"/>
        <v>0</v>
      </c>
      <c r="T211" s="398">
        <f t="shared" si="217"/>
        <v>0</v>
      </c>
      <c r="U211" s="398">
        <f t="shared" si="217"/>
        <v>0</v>
      </c>
      <c r="V211" s="398">
        <f t="shared" si="217"/>
        <v>0</v>
      </c>
      <c r="W211" s="398">
        <f t="shared" si="217"/>
        <v>0</v>
      </c>
      <c r="X211" s="399">
        <f t="shared" si="217"/>
        <v>0</v>
      </c>
      <c r="Y211" s="399">
        <f t="shared" si="217"/>
        <v>0</v>
      </c>
      <c r="Z211" s="399">
        <f t="shared" si="217"/>
        <v>0</v>
      </c>
      <c r="AA211" s="399">
        <f t="shared" si="217"/>
        <v>0</v>
      </c>
      <c r="AB211" s="400">
        <f t="shared" si="217"/>
        <v>0</v>
      </c>
      <c r="AC211" s="400">
        <f t="shared" si="217"/>
        <v>0</v>
      </c>
      <c r="AD211" s="400">
        <f t="shared" si="217"/>
        <v>0</v>
      </c>
      <c r="AE211" s="400">
        <f t="shared" si="217"/>
        <v>0</v>
      </c>
      <c r="AF211" s="401">
        <f t="shared" si="217"/>
        <v>0</v>
      </c>
      <c r="AG211" s="401">
        <f t="shared" si="217"/>
        <v>0</v>
      </c>
      <c r="AH211" s="401">
        <f t="shared" si="217"/>
        <v>0</v>
      </c>
      <c r="AI211" s="401">
        <f t="shared" si="217"/>
        <v>0</v>
      </c>
      <c r="AJ211" s="402">
        <f t="shared" si="217"/>
        <v>0</v>
      </c>
      <c r="AK211" s="402">
        <f t="shared" si="217"/>
        <v>0</v>
      </c>
      <c r="AL211" s="402">
        <f t="shared" si="217"/>
        <v>0</v>
      </c>
      <c r="AM211" s="402">
        <f t="shared" si="217"/>
        <v>0</v>
      </c>
      <c r="AO211" s="581"/>
      <c r="AP211" s="172"/>
      <c r="AQ211" s="153"/>
      <c r="AR211" s="153"/>
      <c r="AS211" s="153"/>
      <c r="AT211" s="193"/>
    </row>
    <row r="212" spans="1:46" ht="20.100000000000001" customHeight="1" thickBot="1">
      <c r="A212" s="720"/>
      <c r="B212" s="445" t="str">
        <f t="shared" ref="B212" si="218">C212&amp;"A"</f>
        <v>208A</v>
      </c>
      <c r="C212" s="292">
        <v>208</v>
      </c>
      <c r="D212" s="174"/>
      <c r="E212" s="174"/>
      <c r="F212" s="174"/>
      <c r="G212" s="174"/>
      <c r="H212" s="175"/>
      <c r="I212" s="175"/>
      <c r="J212" s="175"/>
      <c r="K212" s="175"/>
      <c r="L212" s="176"/>
      <c r="M212" s="176"/>
      <c r="N212" s="176"/>
      <c r="O212" s="176"/>
      <c r="P212" s="177"/>
      <c r="Q212" s="177"/>
      <c r="R212" s="177"/>
      <c r="S212" s="177"/>
      <c r="T212" s="178"/>
      <c r="U212" s="178"/>
      <c r="V212" s="178"/>
      <c r="W212" s="178"/>
      <c r="X212" s="179"/>
      <c r="Y212" s="179"/>
      <c r="Z212" s="179"/>
      <c r="AA212" s="179"/>
      <c r="AB212" s="180"/>
      <c r="AC212" s="180"/>
      <c r="AD212" s="180"/>
      <c r="AE212" s="180"/>
      <c r="AF212" s="181"/>
      <c r="AG212" s="181"/>
      <c r="AH212" s="181"/>
      <c r="AI212" s="181"/>
      <c r="AJ212" s="182"/>
      <c r="AK212" s="182"/>
      <c r="AL212" s="182"/>
      <c r="AM212" s="183"/>
      <c r="AO212" s="582"/>
      <c r="AP212" s="184" t="s">
        <v>189</v>
      </c>
      <c r="AQ212" s="335" t="str">
        <f>IFERROR(INDEX(Tableau_affectation_S2,AQ209,AQ210),"")</f>
        <v/>
      </c>
      <c r="AR212" s="335" t="str">
        <f>IFERROR(INDEX(Tableau_affectation_S2,AR209,AR210),"")</f>
        <v/>
      </c>
      <c r="AS212" s="335" t="str">
        <f>IFERROR(INDEX(Tableau_affectation_S2,AS209,AS210),"")</f>
        <v/>
      </c>
      <c r="AT212" s="335" t="str">
        <f>IFERROR(INDEX(Tableau_affectation_S2,AT209,AT210),"")</f>
        <v/>
      </c>
    </row>
    <row r="213" spans="1:46" ht="20.100000000000001" hidden="1" customHeight="1">
      <c r="A213" s="703"/>
      <c r="B213" s="275"/>
      <c r="C213" s="275">
        <v>209</v>
      </c>
      <c r="D213" s="384" t="str">
        <f>$B$216&amp;D214</f>
        <v>212A0</v>
      </c>
      <c r="E213" s="384" t="str">
        <f>$B$216&amp;E214</f>
        <v>212A0</v>
      </c>
      <c r="F213" s="384" t="str">
        <f t="shared" ref="F213:AM213" si="219">$B$216&amp;F214</f>
        <v>212A0</v>
      </c>
      <c r="G213" s="384" t="str">
        <f t="shared" si="219"/>
        <v>212A0</v>
      </c>
      <c r="H213" s="385" t="str">
        <f t="shared" si="219"/>
        <v>212A0</v>
      </c>
      <c r="I213" s="385" t="str">
        <f t="shared" si="219"/>
        <v>212A0</v>
      </c>
      <c r="J213" s="385" t="str">
        <f t="shared" si="219"/>
        <v>212A0</v>
      </c>
      <c r="K213" s="385" t="str">
        <f t="shared" si="219"/>
        <v>212A0</v>
      </c>
      <c r="L213" s="386" t="str">
        <f t="shared" si="219"/>
        <v>212A0</v>
      </c>
      <c r="M213" s="386" t="str">
        <f t="shared" si="219"/>
        <v>212A0</v>
      </c>
      <c r="N213" s="386" t="str">
        <f t="shared" si="219"/>
        <v>212A0</v>
      </c>
      <c r="O213" s="386" t="str">
        <f t="shared" si="219"/>
        <v>212A0</v>
      </c>
      <c r="P213" s="387" t="str">
        <f t="shared" si="219"/>
        <v>212A0</v>
      </c>
      <c r="Q213" s="387" t="str">
        <f t="shared" si="219"/>
        <v>212A0</v>
      </c>
      <c r="R213" s="387" t="str">
        <f t="shared" si="219"/>
        <v>212A0</v>
      </c>
      <c r="S213" s="387" t="str">
        <f t="shared" si="219"/>
        <v>212A0</v>
      </c>
      <c r="T213" s="388" t="str">
        <f t="shared" si="219"/>
        <v>212A0</v>
      </c>
      <c r="U213" s="388" t="str">
        <f t="shared" si="219"/>
        <v>212A0</v>
      </c>
      <c r="V213" s="388" t="str">
        <f t="shared" si="219"/>
        <v>212A0</v>
      </c>
      <c r="W213" s="388" t="str">
        <f t="shared" si="219"/>
        <v>212A0</v>
      </c>
      <c r="X213" s="389" t="str">
        <f t="shared" si="219"/>
        <v>212A0</v>
      </c>
      <c r="Y213" s="389" t="str">
        <f t="shared" si="219"/>
        <v>212A0</v>
      </c>
      <c r="Z213" s="389" t="str">
        <f t="shared" si="219"/>
        <v>212A0</v>
      </c>
      <c r="AA213" s="389" t="str">
        <f t="shared" si="219"/>
        <v>212A0</v>
      </c>
      <c r="AB213" s="390" t="str">
        <f t="shared" si="219"/>
        <v>212A0</v>
      </c>
      <c r="AC213" s="390" t="str">
        <f t="shared" si="219"/>
        <v>212A0</v>
      </c>
      <c r="AD213" s="390" t="str">
        <f t="shared" si="219"/>
        <v>212A0</v>
      </c>
      <c r="AE213" s="390" t="str">
        <f t="shared" si="219"/>
        <v>212A0</v>
      </c>
      <c r="AF213" s="391" t="str">
        <f t="shared" si="219"/>
        <v>212A0</v>
      </c>
      <c r="AG213" s="391" t="str">
        <f t="shared" si="219"/>
        <v>212A0</v>
      </c>
      <c r="AH213" s="391" t="str">
        <f t="shared" si="219"/>
        <v>212A0</v>
      </c>
      <c r="AI213" s="391" t="str">
        <f t="shared" si="219"/>
        <v>212A0</v>
      </c>
      <c r="AJ213" s="392" t="str">
        <f t="shared" si="219"/>
        <v>212A0</v>
      </c>
      <c r="AK213" s="392" t="str">
        <f t="shared" si="219"/>
        <v>212A0</v>
      </c>
      <c r="AL213" s="392" t="str">
        <f t="shared" si="219"/>
        <v>212A0</v>
      </c>
      <c r="AM213" s="392" t="str">
        <f t="shared" si="219"/>
        <v>212A0</v>
      </c>
      <c r="AO213" s="565"/>
      <c r="AP213" s="161"/>
      <c r="AQ213" s="345">
        <f t="shared" ref="AQ213:AT213" si="220">AQ209+4</f>
        <v>212</v>
      </c>
      <c r="AR213" s="345">
        <f t="shared" si="220"/>
        <v>212</v>
      </c>
      <c r="AS213" s="345">
        <f t="shared" si="220"/>
        <v>212</v>
      </c>
      <c r="AT213" s="345">
        <f t="shared" si="220"/>
        <v>212</v>
      </c>
    </row>
    <row r="214" spans="1:46" ht="20.100000000000001" hidden="1" customHeight="1">
      <c r="A214" s="704"/>
      <c r="B214" s="276"/>
      <c r="C214" s="276">
        <v>210</v>
      </c>
      <c r="D214" s="394">
        <f>D215</f>
        <v>0</v>
      </c>
      <c r="E214" s="394">
        <f>IF(E215=1,SUM($D$215:E215),0)</f>
        <v>0</v>
      </c>
      <c r="F214" s="394">
        <f>IF(F215=1,SUM($D$215:F215),0)</f>
        <v>0</v>
      </c>
      <c r="G214" s="394">
        <f>IF(G215=1,SUM($D$215:G215),0)</f>
        <v>0</v>
      </c>
      <c r="H214" s="395">
        <f>IF(H215=1,SUM($D$215:H215),0)</f>
        <v>0</v>
      </c>
      <c r="I214" s="395">
        <f>IF(I215=1,SUM($D$215:I215),0)</f>
        <v>0</v>
      </c>
      <c r="J214" s="395">
        <f>IF(J215=1,SUM($D$215:J215),0)</f>
        <v>0</v>
      </c>
      <c r="K214" s="395">
        <f>IF(K215=1,SUM($D$215:K215),0)</f>
        <v>0</v>
      </c>
      <c r="L214" s="396">
        <f>IF(L215=1,SUM($D$215:L215),0)</f>
        <v>0</v>
      </c>
      <c r="M214" s="396">
        <f>IF(M215=1,SUM($D$215:M215),0)</f>
        <v>0</v>
      </c>
      <c r="N214" s="396">
        <f>IF(N215=1,SUM($D$215:N215),0)</f>
        <v>0</v>
      </c>
      <c r="O214" s="396">
        <f>IF(O215=1,SUM($D$215:O215),0)</f>
        <v>0</v>
      </c>
      <c r="P214" s="397">
        <f>IF(P215=1,SUM($D$215:P215),0)</f>
        <v>0</v>
      </c>
      <c r="Q214" s="397">
        <f>IF(Q215=1,SUM($D$215:Q215),0)</f>
        <v>0</v>
      </c>
      <c r="R214" s="397">
        <f>IF(R215=1,SUM($D$215:R215),0)</f>
        <v>0</v>
      </c>
      <c r="S214" s="397">
        <f>IF(S215=1,SUM($D$215:S215),0)</f>
        <v>0</v>
      </c>
      <c r="T214" s="398">
        <f>IF(T215=1,SUM($D$215:T215),0)</f>
        <v>0</v>
      </c>
      <c r="U214" s="398">
        <f>IF(U215=1,SUM($D$215:U215),0)</f>
        <v>0</v>
      </c>
      <c r="V214" s="398">
        <f>IF(V215=1,SUM($D$215:V215),0)</f>
        <v>0</v>
      </c>
      <c r="W214" s="398">
        <f>IF(W215=1,SUM($D$215:W215),0)</f>
        <v>0</v>
      </c>
      <c r="X214" s="399">
        <f>IF(X215=1,SUM($D$215:X215),0)</f>
        <v>0</v>
      </c>
      <c r="Y214" s="399">
        <f>IF(Y215=1,SUM($D$215:Y215),0)</f>
        <v>0</v>
      </c>
      <c r="Z214" s="399">
        <f>IF(Z215=1,SUM($D$215:Z215),0)</f>
        <v>0</v>
      </c>
      <c r="AA214" s="399">
        <f>IF(AA215=1,SUM($D$215:AA215),0)</f>
        <v>0</v>
      </c>
      <c r="AB214" s="400">
        <f>IF(AB215=1,SUM($D$215:AB215),0)</f>
        <v>0</v>
      </c>
      <c r="AC214" s="400">
        <f>IF(AC215=1,SUM($D$215:AC215),0)</f>
        <v>0</v>
      </c>
      <c r="AD214" s="400">
        <f>IF(AD215=1,SUM($D$215:AD215),0)</f>
        <v>0</v>
      </c>
      <c r="AE214" s="400">
        <f>IF(AE215=1,SUM($D$215:AE215),0)</f>
        <v>0</v>
      </c>
      <c r="AF214" s="401">
        <f>IF(AF215=1,SUM($D$215:AF215),0)</f>
        <v>0</v>
      </c>
      <c r="AG214" s="401">
        <f>IF(AG215=1,SUM($D$215:AG215),0)</f>
        <v>0</v>
      </c>
      <c r="AH214" s="401">
        <f>IF(AH215=1,SUM($D$215:AH215),0)</f>
        <v>0</v>
      </c>
      <c r="AI214" s="401">
        <f>IF(AI215=1,SUM($D$215:AI215),0)</f>
        <v>0</v>
      </c>
      <c r="AJ214" s="402">
        <f>IF(AJ215=1,SUM($D$215:AJ215),0)</f>
        <v>0</v>
      </c>
      <c r="AK214" s="402">
        <f>IF(AK215=1,SUM($D$215:AK215),0)</f>
        <v>0</v>
      </c>
      <c r="AL214" s="402">
        <f>IF(AL215=1,SUM($D$215:AL215),0)</f>
        <v>0</v>
      </c>
      <c r="AM214" s="402">
        <f>IF(AM215=1,SUM($D$215:AM215),0)</f>
        <v>0</v>
      </c>
      <c r="AO214" s="566"/>
      <c r="AP214" s="172"/>
      <c r="AQ214" s="333" t="str">
        <f t="array" ref="AQ214">IF(MIN(IF(Affectation_S2!$B$5:$AN$216=B216&amp;"1",COLUMN(Affectation_S2!$B$5:$AN$216)))&lt;&gt;0,MIN(IF(Affectation_S2!$B$5:$AN$216=B216&amp;"1",COLUMN(Affectation_S2!$B$5:$AN$216))),"")</f>
        <v/>
      </c>
      <c r="AR214" s="333" t="str">
        <f t="array" ref="AR214">IF(MIN(IF(Affectation_S2!$B$5:$AN$216=B216&amp;"2",COLUMN(Affectation_S2!$B$5:$AN$216)))&lt;&gt;0,MIN(IF(Affectation_S2!$B$5:$AN$216=B216&amp;"2",COLUMN(Affectation_S2!$B$5:$AN$216))),"")</f>
        <v/>
      </c>
      <c r="AS214" s="333" t="str">
        <f t="array" ref="AS214">IF(MIN(IF(Affectation_S2!$B$5:$AN$216=B216&amp;"3",COLUMN(Affectation_S2!$B$5:$AN$216)))&lt;&gt;0,MIN(IF(Affectation_S2!$B$5:$AN$216=B216&amp;"3",COLUMN(Affectation_S2!$B$5:$AN$216))),"")</f>
        <v/>
      </c>
      <c r="AT214" s="333" t="str">
        <f t="array" ref="AT214">IF(MIN(IF(Affectation_S2!$B$5:$AN$216=B216&amp;"4",COLUMN(Affectation_S2!$B$5:$AN$216)))&lt;&gt;0,MIN(IF(Affectation_S2!$B$5:$AN$216=B216&amp;"4",COLUMN(Affectation_S2!$B$5:$AN$216))),"")</f>
        <v/>
      </c>
    </row>
    <row r="215" spans="1:46" ht="20.100000000000001" hidden="1" customHeight="1">
      <c r="A215" s="704"/>
      <c r="B215" s="276"/>
      <c r="C215" s="276">
        <v>211</v>
      </c>
      <c r="D215" s="394">
        <f>IF(D216&lt;&gt;"",1,0)</f>
        <v>0</v>
      </c>
      <c r="E215" s="394">
        <f>IF(E216&lt;&gt;"",1,0)</f>
        <v>0</v>
      </c>
      <c r="F215" s="394">
        <f t="shared" ref="F215:AM215" si="221">IF(F216&lt;&gt;"",1,0)</f>
        <v>0</v>
      </c>
      <c r="G215" s="394">
        <f t="shared" si="221"/>
        <v>0</v>
      </c>
      <c r="H215" s="395">
        <f t="shared" si="221"/>
        <v>0</v>
      </c>
      <c r="I215" s="395">
        <f t="shared" si="221"/>
        <v>0</v>
      </c>
      <c r="J215" s="395">
        <f t="shared" si="221"/>
        <v>0</v>
      </c>
      <c r="K215" s="395">
        <f t="shared" si="221"/>
        <v>0</v>
      </c>
      <c r="L215" s="396">
        <f t="shared" si="221"/>
        <v>0</v>
      </c>
      <c r="M215" s="396">
        <f t="shared" si="221"/>
        <v>0</v>
      </c>
      <c r="N215" s="396">
        <f t="shared" si="221"/>
        <v>0</v>
      </c>
      <c r="O215" s="396">
        <f t="shared" si="221"/>
        <v>0</v>
      </c>
      <c r="P215" s="397">
        <f t="shared" si="221"/>
        <v>0</v>
      </c>
      <c r="Q215" s="397">
        <f t="shared" si="221"/>
        <v>0</v>
      </c>
      <c r="R215" s="397">
        <f t="shared" si="221"/>
        <v>0</v>
      </c>
      <c r="S215" s="397">
        <f t="shared" si="221"/>
        <v>0</v>
      </c>
      <c r="T215" s="398">
        <f t="shared" si="221"/>
        <v>0</v>
      </c>
      <c r="U215" s="398">
        <f t="shared" si="221"/>
        <v>0</v>
      </c>
      <c r="V215" s="398">
        <f t="shared" si="221"/>
        <v>0</v>
      </c>
      <c r="W215" s="398">
        <f t="shared" si="221"/>
        <v>0</v>
      </c>
      <c r="X215" s="399">
        <f t="shared" si="221"/>
        <v>0</v>
      </c>
      <c r="Y215" s="399">
        <f t="shared" si="221"/>
        <v>0</v>
      </c>
      <c r="Z215" s="399">
        <f t="shared" si="221"/>
        <v>0</v>
      </c>
      <c r="AA215" s="399">
        <f t="shared" si="221"/>
        <v>0</v>
      </c>
      <c r="AB215" s="400">
        <f t="shared" si="221"/>
        <v>0</v>
      </c>
      <c r="AC215" s="400">
        <f t="shared" si="221"/>
        <v>0</v>
      </c>
      <c r="AD215" s="400">
        <f t="shared" si="221"/>
        <v>0</v>
      </c>
      <c r="AE215" s="400">
        <f t="shared" si="221"/>
        <v>0</v>
      </c>
      <c r="AF215" s="401">
        <f t="shared" si="221"/>
        <v>0</v>
      </c>
      <c r="AG215" s="401">
        <f t="shared" si="221"/>
        <v>0</v>
      </c>
      <c r="AH215" s="401">
        <f t="shared" si="221"/>
        <v>0</v>
      </c>
      <c r="AI215" s="401">
        <f t="shared" si="221"/>
        <v>0</v>
      </c>
      <c r="AJ215" s="402">
        <f t="shared" si="221"/>
        <v>0</v>
      </c>
      <c r="AK215" s="402">
        <f t="shared" si="221"/>
        <v>0</v>
      </c>
      <c r="AL215" s="402">
        <f t="shared" si="221"/>
        <v>0</v>
      </c>
      <c r="AM215" s="402">
        <f t="shared" si="221"/>
        <v>0</v>
      </c>
      <c r="AO215" s="566"/>
      <c r="AP215" s="172"/>
      <c r="AQ215" s="153"/>
      <c r="AR215" s="153"/>
      <c r="AS215" s="153"/>
      <c r="AT215" s="193"/>
    </row>
    <row r="216" spans="1:46" ht="20.100000000000001" customHeight="1" thickBot="1">
      <c r="A216" s="705"/>
      <c r="B216" s="440" t="str">
        <f t="shared" ref="B216" si="222">C216&amp;"A"</f>
        <v>212A</v>
      </c>
      <c r="C216" s="277">
        <v>212</v>
      </c>
      <c r="D216" s="174"/>
      <c r="E216" s="174"/>
      <c r="F216" s="174"/>
      <c r="G216" s="174"/>
      <c r="H216" s="175"/>
      <c r="I216" s="175"/>
      <c r="J216" s="175"/>
      <c r="K216" s="175"/>
      <c r="L216" s="176"/>
      <c r="M216" s="176"/>
      <c r="N216" s="176"/>
      <c r="O216" s="176"/>
      <c r="P216" s="177"/>
      <c r="Q216" s="177"/>
      <c r="R216" s="177"/>
      <c r="S216" s="177"/>
      <c r="T216" s="178"/>
      <c r="U216" s="178"/>
      <c r="V216" s="178"/>
      <c r="W216" s="178"/>
      <c r="X216" s="179"/>
      <c r="Y216" s="179"/>
      <c r="Z216" s="179"/>
      <c r="AA216" s="179"/>
      <c r="AB216" s="180"/>
      <c r="AC216" s="180"/>
      <c r="AD216" s="180"/>
      <c r="AE216" s="180"/>
      <c r="AF216" s="181"/>
      <c r="AG216" s="181"/>
      <c r="AH216" s="181"/>
      <c r="AI216" s="181"/>
      <c r="AJ216" s="182"/>
      <c r="AK216" s="182"/>
      <c r="AL216" s="182"/>
      <c r="AM216" s="183"/>
      <c r="AO216" s="567"/>
      <c r="AP216" s="184" t="s">
        <v>189</v>
      </c>
      <c r="AQ216" s="335" t="str">
        <f>IFERROR(INDEX(Tableau_affectation_S2,AQ213,AQ214),"")</f>
        <v/>
      </c>
      <c r="AR216" s="335" t="str">
        <f>IFERROR(INDEX(Tableau_affectation_S2,AR213,AR214),"")</f>
        <v/>
      </c>
      <c r="AS216" s="335" t="str">
        <f>IFERROR(INDEX(Tableau_affectation_S2,AS213,AS214),"")</f>
        <v/>
      </c>
      <c r="AT216" s="335" t="str">
        <f>IFERROR(INDEX(Tableau_affectation_S2,AT213,AT214),"")</f>
        <v/>
      </c>
    </row>
    <row r="217" spans="1:46" s="305" customFormat="1" ht="15.75">
      <c r="A217" s="305">
        <v>1</v>
      </c>
      <c r="B217" s="306">
        <v>2</v>
      </c>
      <c r="C217" s="305">
        <v>3</v>
      </c>
      <c r="D217" s="306">
        <v>4</v>
      </c>
      <c r="E217" s="305">
        <v>5</v>
      </c>
      <c r="F217" s="306">
        <v>6</v>
      </c>
      <c r="G217" s="305">
        <v>7</v>
      </c>
      <c r="H217" s="306">
        <v>8</v>
      </c>
      <c r="I217" s="305">
        <v>9</v>
      </c>
      <c r="J217" s="306">
        <v>10</v>
      </c>
      <c r="K217" s="305">
        <v>11</v>
      </c>
      <c r="L217" s="306">
        <v>12</v>
      </c>
      <c r="M217" s="305">
        <v>13</v>
      </c>
      <c r="N217" s="306">
        <v>14</v>
      </c>
      <c r="O217" s="305">
        <v>15</v>
      </c>
      <c r="P217" s="306">
        <v>16</v>
      </c>
      <c r="Q217" s="305">
        <v>17</v>
      </c>
      <c r="R217" s="306">
        <v>18</v>
      </c>
      <c r="S217" s="305">
        <v>19</v>
      </c>
      <c r="T217" s="306">
        <v>20</v>
      </c>
      <c r="U217" s="305">
        <v>21</v>
      </c>
      <c r="V217" s="306">
        <v>22</v>
      </c>
      <c r="W217" s="305">
        <v>23</v>
      </c>
      <c r="X217" s="306">
        <v>24</v>
      </c>
      <c r="Y217" s="305">
        <v>25</v>
      </c>
      <c r="Z217" s="306">
        <v>26</v>
      </c>
      <c r="AA217" s="305">
        <v>27</v>
      </c>
      <c r="AB217" s="306">
        <v>28</v>
      </c>
      <c r="AC217" s="305">
        <v>29</v>
      </c>
      <c r="AD217" s="306">
        <v>30</v>
      </c>
      <c r="AE217" s="305">
        <v>31</v>
      </c>
      <c r="AF217" s="306">
        <v>32</v>
      </c>
      <c r="AG217" s="305">
        <v>33</v>
      </c>
      <c r="AH217" s="306">
        <v>34</v>
      </c>
      <c r="AI217" s="305">
        <v>35</v>
      </c>
      <c r="AJ217" s="306">
        <v>36</v>
      </c>
      <c r="AK217" s="305">
        <v>37</v>
      </c>
      <c r="AL217" s="306">
        <v>38</v>
      </c>
      <c r="AM217" s="305">
        <v>39</v>
      </c>
      <c r="AO217" s="307">
        <v>1</v>
      </c>
      <c r="AP217" s="307"/>
      <c r="AQ217" s="307"/>
      <c r="AR217" s="307"/>
      <c r="AS217" s="307"/>
      <c r="AT217" s="307"/>
    </row>
    <row r="218" spans="1:46" ht="15.75">
      <c r="B218" s="308"/>
      <c r="C218" s="308"/>
      <c r="AP218" s="309"/>
      <c r="AQ218" s="309"/>
      <c r="AR218" s="309"/>
      <c r="AS218" s="309"/>
      <c r="AT218" s="309"/>
    </row>
    <row r="219" spans="1:46" ht="15.75">
      <c r="B219" s="308"/>
      <c r="C219" s="308"/>
      <c r="AP219" s="309"/>
      <c r="AQ219" s="309"/>
      <c r="AR219" s="309"/>
      <c r="AS219" s="309"/>
      <c r="AT219" s="309"/>
    </row>
    <row r="220" spans="1:46" ht="15.75">
      <c r="B220" s="310"/>
      <c r="C220" s="310"/>
      <c r="AP220" s="309"/>
      <c r="AQ220" s="309"/>
      <c r="AR220" s="309"/>
      <c r="AS220" s="309"/>
      <c r="AT220" s="309"/>
    </row>
    <row r="221" spans="1:46" s="99" customFormat="1" ht="6.75" customHeight="1">
      <c r="AP221" s="311"/>
      <c r="AQ221" s="311"/>
      <c r="AR221" s="311"/>
      <c r="AS221" s="311"/>
      <c r="AT221" s="311"/>
    </row>
    <row r="222" spans="1:46" ht="15.75" thickBot="1"/>
    <row r="223" spans="1:46" ht="15.75" thickBot="1">
      <c r="D223" s="74" t="s">
        <v>92</v>
      </c>
      <c r="E223" s="57"/>
      <c r="H223" s="74" t="s">
        <v>94</v>
      </c>
      <c r="I223" s="826"/>
      <c r="L223" s="42" t="s">
        <v>145</v>
      </c>
      <c r="M223" s="31"/>
      <c r="P223" s="42" t="s">
        <v>150</v>
      </c>
      <c r="Q223" s="31"/>
      <c r="T223" s="42" t="s">
        <v>152</v>
      </c>
      <c r="U223" s="31"/>
      <c r="X223" s="42" t="s">
        <v>154</v>
      </c>
      <c r="Y223" s="31"/>
      <c r="AB223" s="54"/>
      <c r="AC223" s="34"/>
      <c r="AD223" s="100"/>
      <c r="AE223" s="100"/>
      <c r="AF223" s="34"/>
      <c r="AG223" s="54"/>
      <c r="AH223" s="54"/>
      <c r="AI223" s="34"/>
      <c r="AJ223" s="54"/>
      <c r="AK223" s="54"/>
      <c r="AL223" s="34"/>
      <c r="AM223" s="31"/>
    </row>
    <row r="224" spans="1:46">
      <c r="D224" s="64" t="s">
        <v>202</v>
      </c>
      <c r="E224" s="59" t="s">
        <v>180</v>
      </c>
      <c r="H224" s="64" t="s">
        <v>219</v>
      </c>
      <c r="I224" s="826" t="s">
        <v>181</v>
      </c>
      <c r="L224" s="67" t="s">
        <v>237</v>
      </c>
      <c r="M224" s="31" t="s">
        <v>179</v>
      </c>
      <c r="P224" s="67" t="s">
        <v>252</v>
      </c>
      <c r="Q224" s="31" t="s">
        <v>182</v>
      </c>
      <c r="T224" s="67" t="s">
        <v>267</v>
      </c>
      <c r="U224" s="31" t="s">
        <v>183</v>
      </c>
      <c r="X224" s="44" t="s">
        <v>291</v>
      </c>
      <c r="Y224" s="31" t="s">
        <v>184</v>
      </c>
      <c r="AB224" s="54"/>
      <c r="AC224" s="34"/>
      <c r="AD224" s="100"/>
      <c r="AE224" s="100"/>
      <c r="AF224" s="34"/>
      <c r="AG224" s="81"/>
      <c r="AH224" s="54"/>
      <c r="AI224" s="34"/>
      <c r="AJ224" s="54"/>
      <c r="AK224" s="54"/>
      <c r="AL224" s="34"/>
      <c r="AM224" s="31"/>
    </row>
    <row r="225" spans="4:39">
      <c r="D225" s="65" t="s">
        <v>203</v>
      </c>
      <c r="E225" s="59" t="s">
        <v>180</v>
      </c>
      <c r="H225" s="65" t="s">
        <v>220</v>
      </c>
      <c r="I225" s="826" t="s">
        <v>181</v>
      </c>
      <c r="L225" s="61" t="s">
        <v>238</v>
      </c>
      <c r="M225" s="31" t="s">
        <v>179</v>
      </c>
      <c r="P225" s="61" t="s">
        <v>253</v>
      </c>
      <c r="Q225" s="31" t="s">
        <v>182</v>
      </c>
      <c r="T225" s="61" t="s">
        <v>268</v>
      </c>
      <c r="U225" s="31" t="s">
        <v>183</v>
      </c>
      <c r="X225" s="45" t="s">
        <v>292</v>
      </c>
      <c r="Y225" s="31" t="s">
        <v>184</v>
      </c>
      <c r="AB225" s="54"/>
      <c r="AC225" s="34"/>
      <c r="AD225" s="100"/>
      <c r="AE225" s="100"/>
      <c r="AF225" s="34"/>
      <c r="AG225" s="81"/>
      <c r="AH225" s="54"/>
      <c r="AI225" s="34"/>
      <c r="AJ225" s="54"/>
      <c r="AK225" s="54"/>
      <c r="AL225" s="34"/>
      <c r="AM225" s="31"/>
    </row>
    <row r="226" spans="4:39">
      <c r="D226" s="65" t="s">
        <v>204</v>
      </c>
      <c r="E226" s="59" t="s">
        <v>180</v>
      </c>
      <c r="H226" s="65" t="s">
        <v>221</v>
      </c>
      <c r="I226" s="826" t="s">
        <v>181</v>
      </c>
      <c r="L226" s="61" t="s">
        <v>239</v>
      </c>
      <c r="M226" s="31" t="s">
        <v>179</v>
      </c>
      <c r="P226" s="61" t="s">
        <v>254</v>
      </c>
      <c r="Q226" s="31" t="s">
        <v>182</v>
      </c>
      <c r="T226" s="61" t="s">
        <v>269</v>
      </c>
      <c r="U226" s="31" t="s">
        <v>183</v>
      </c>
      <c r="X226" s="45" t="s">
        <v>293</v>
      </c>
      <c r="Y226" s="31" t="s">
        <v>184</v>
      </c>
      <c r="AB226" s="54"/>
      <c r="AC226" s="34"/>
      <c r="AD226" s="100"/>
      <c r="AE226" s="100"/>
      <c r="AF226" s="34"/>
      <c r="AG226" s="81"/>
      <c r="AH226" s="54"/>
      <c r="AI226" s="34"/>
      <c r="AJ226" s="54"/>
      <c r="AK226" s="54"/>
      <c r="AL226" s="34"/>
      <c r="AM226" s="31"/>
    </row>
    <row r="227" spans="4:39">
      <c r="D227" s="66" t="s">
        <v>205</v>
      </c>
      <c r="E227" s="59" t="s">
        <v>180</v>
      </c>
      <c r="H227" s="66" t="s">
        <v>222</v>
      </c>
      <c r="I227" s="826" t="s">
        <v>181</v>
      </c>
      <c r="L227" s="63" t="s">
        <v>240</v>
      </c>
      <c r="M227" s="31" t="s">
        <v>179</v>
      </c>
      <c r="P227" s="63" t="s">
        <v>255</v>
      </c>
      <c r="Q227" s="31" t="s">
        <v>182</v>
      </c>
      <c r="T227" s="63" t="s">
        <v>270</v>
      </c>
      <c r="U227" s="31" t="s">
        <v>183</v>
      </c>
      <c r="X227" s="46" t="s">
        <v>294</v>
      </c>
      <c r="Y227" s="31" t="s">
        <v>184</v>
      </c>
      <c r="AB227" s="56"/>
      <c r="AC227" s="34"/>
      <c r="AD227" s="100"/>
      <c r="AE227" s="100"/>
      <c r="AF227" s="34"/>
      <c r="AG227" s="82"/>
      <c r="AH227" s="56"/>
      <c r="AI227" s="34"/>
      <c r="AJ227" s="56"/>
      <c r="AK227" s="54"/>
      <c r="AL227" s="34"/>
      <c r="AM227" s="31"/>
    </row>
    <row r="228" spans="4:39">
      <c r="D228" s="66" t="s">
        <v>206</v>
      </c>
      <c r="E228" s="59" t="s">
        <v>180</v>
      </c>
      <c r="H228" s="66" t="s">
        <v>206</v>
      </c>
      <c r="I228" s="826" t="s">
        <v>181</v>
      </c>
      <c r="L228" s="63" t="s">
        <v>206</v>
      </c>
      <c r="M228" s="31" t="s">
        <v>179</v>
      </c>
      <c r="P228" s="63" t="s">
        <v>256</v>
      </c>
      <c r="Q228" s="31" t="s">
        <v>182</v>
      </c>
      <c r="T228" s="63" t="s">
        <v>271</v>
      </c>
      <c r="U228" s="31" t="s">
        <v>183</v>
      </c>
      <c r="X228" s="46" t="s">
        <v>295</v>
      </c>
      <c r="Y228" s="31" t="s">
        <v>184</v>
      </c>
      <c r="AB228" s="56"/>
      <c r="AC228" s="34"/>
      <c r="AD228" s="100"/>
      <c r="AE228" s="100"/>
      <c r="AF228" s="34"/>
      <c r="AG228" s="82"/>
      <c r="AH228" s="56"/>
      <c r="AI228" s="34"/>
      <c r="AJ228" s="56"/>
      <c r="AK228" s="54"/>
      <c r="AL228" s="34"/>
      <c r="AM228" s="31"/>
    </row>
    <row r="229" spans="4:39">
      <c r="D229" s="66" t="s">
        <v>348</v>
      </c>
      <c r="E229" s="59" t="s">
        <v>180</v>
      </c>
      <c r="H229" s="66" t="s">
        <v>223</v>
      </c>
      <c r="I229" s="826" t="s">
        <v>181</v>
      </c>
      <c r="L229" s="63" t="s">
        <v>241</v>
      </c>
      <c r="M229" s="31" t="s">
        <v>179</v>
      </c>
      <c r="P229" s="63" t="s">
        <v>257</v>
      </c>
      <c r="Q229" s="31" t="s">
        <v>182</v>
      </c>
      <c r="T229" s="63" t="s">
        <v>272</v>
      </c>
      <c r="U229" s="31" t="s">
        <v>183</v>
      </c>
      <c r="X229" s="46" t="s">
        <v>296</v>
      </c>
      <c r="Y229" s="31" t="s">
        <v>184</v>
      </c>
      <c r="AB229" s="56"/>
      <c r="AC229" s="34"/>
      <c r="AD229" s="100"/>
      <c r="AE229" s="100"/>
      <c r="AF229" s="34"/>
      <c r="AG229" s="82"/>
      <c r="AH229" s="56"/>
      <c r="AI229" s="34"/>
      <c r="AJ229" s="56"/>
      <c r="AK229" s="54"/>
      <c r="AL229" s="34"/>
      <c r="AM229" s="31"/>
    </row>
    <row r="230" spans="4:39">
      <c r="D230" s="66" t="s">
        <v>207</v>
      </c>
      <c r="E230" s="59" t="s">
        <v>180</v>
      </c>
      <c r="H230" s="66" t="s">
        <v>224</v>
      </c>
      <c r="I230" s="826" t="s">
        <v>181</v>
      </c>
      <c r="L230" s="63" t="s">
        <v>242</v>
      </c>
      <c r="M230" s="31" t="s">
        <v>179</v>
      </c>
      <c r="P230" s="63" t="s">
        <v>258</v>
      </c>
      <c r="Q230" s="31" t="s">
        <v>182</v>
      </c>
      <c r="T230" s="63" t="s">
        <v>273</v>
      </c>
      <c r="U230" s="31" t="s">
        <v>183</v>
      </c>
      <c r="X230" s="46" t="s">
        <v>297</v>
      </c>
      <c r="Y230" s="31" t="s">
        <v>184</v>
      </c>
      <c r="AB230" s="56"/>
      <c r="AC230" s="34"/>
      <c r="AD230" s="100"/>
      <c r="AE230" s="100"/>
      <c r="AF230" s="34"/>
      <c r="AG230" s="82"/>
      <c r="AH230" s="56"/>
      <c r="AI230" s="34"/>
      <c r="AJ230" s="56"/>
      <c r="AK230" s="54"/>
      <c r="AL230" s="34"/>
      <c r="AM230" s="31"/>
    </row>
    <row r="231" spans="4:39">
      <c r="D231" s="66" t="s">
        <v>208</v>
      </c>
      <c r="E231" s="59" t="s">
        <v>180</v>
      </c>
      <c r="H231" s="66" t="s">
        <v>225</v>
      </c>
      <c r="I231" s="826" t="s">
        <v>181</v>
      </c>
      <c r="L231" s="63" t="s">
        <v>243</v>
      </c>
      <c r="M231" s="31" t="s">
        <v>179</v>
      </c>
      <c r="P231" s="63" t="s">
        <v>259</v>
      </c>
      <c r="Q231" s="31" t="s">
        <v>182</v>
      </c>
      <c r="T231" s="63" t="s">
        <v>335</v>
      </c>
      <c r="U231" s="31" t="s">
        <v>183</v>
      </c>
      <c r="X231" s="46" t="s">
        <v>298</v>
      </c>
      <c r="Y231" s="31" t="s">
        <v>184</v>
      </c>
      <c r="AB231" s="56"/>
      <c r="AC231" s="34"/>
      <c r="AD231" s="100"/>
      <c r="AE231" s="100"/>
      <c r="AF231" s="34"/>
      <c r="AG231" s="82"/>
      <c r="AH231" s="56"/>
      <c r="AI231" s="34"/>
      <c r="AJ231" s="82"/>
      <c r="AK231" s="54"/>
      <c r="AL231" s="34"/>
      <c r="AM231" s="31"/>
    </row>
    <row r="232" spans="4:39">
      <c r="D232" s="66" t="s">
        <v>209</v>
      </c>
      <c r="E232" s="59" t="s">
        <v>180</v>
      </c>
      <c r="H232" s="824" t="s">
        <v>199</v>
      </c>
      <c r="I232" s="826" t="s">
        <v>181</v>
      </c>
      <c r="L232" s="63" t="s">
        <v>244</v>
      </c>
      <c r="M232" s="31" t="s">
        <v>179</v>
      </c>
      <c r="P232" s="63" t="s">
        <v>260</v>
      </c>
      <c r="Q232" s="31" t="s">
        <v>182</v>
      </c>
      <c r="T232" s="63" t="s">
        <v>334</v>
      </c>
      <c r="U232" s="31" t="s">
        <v>183</v>
      </c>
      <c r="X232" s="63" t="s">
        <v>336</v>
      </c>
      <c r="Y232" s="31" t="s">
        <v>184</v>
      </c>
      <c r="AB232" s="56"/>
      <c r="AC232" s="34"/>
      <c r="AD232" s="100"/>
      <c r="AE232" s="100"/>
      <c r="AF232" s="34"/>
      <c r="AG232" s="82"/>
      <c r="AH232" s="56"/>
      <c r="AI232" s="34"/>
      <c r="AJ232" s="82"/>
      <c r="AK232" s="54"/>
      <c r="AL232" s="34"/>
      <c r="AM232" s="31"/>
    </row>
    <row r="233" spans="4:39">
      <c r="D233" s="53" t="s">
        <v>210</v>
      </c>
      <c r="E233" s="59" t="s">
        <v>180</v>
      </c>
      <c r="H233" s="66" t="s">
        <v>359</v>
      </c>
      <c r="I233" s="826" t="s">
        <v>181</v>
      </c>
      <c r="L233" s="63" t="s">
        <v>245</v>
      </c>
      <c r="M233" s="31" t="s">
        <v>179</v>
      </c>
      <c r="P233" s="63" t="s">
        <v>261</v>
      </c>
      <c r="Q233" s="31" t="s">
        <v>182</v>
      </c>
      <c r="T233" s="63" t="s">
        <v>357</v>
      </c>
      <c r="U233" s="31" t="s">
        <v>183</v>
      </c>
      <c r="X233" s="63" t="s">
        <v>337</v>
      </c>
      <c r="Y233" s="31" t="s">
        <v>184</v>
      </c>
      <c r="AB233" s="56"/>
      <c r="AC233" s="34"/>
      <c r="AD233" s="100"/>
      <c r="AE233" s="100"/>
      <c r="AF233" s="34"/>
      <c r="AG233" s="82"/>
      <c r="AH233" s="56"/>
      <c r="AI233" s="34"/>
      <c r="AJ233" s="56"/>
      <c r="AK233" s="54"/>
      <c r="AL233" s="34"/>
      <c r="AM233" s="31"/>
    </row>
    <row r="234" spans="4:39">
      <c r="D234" s="53"/>
      <c r="E234" s="59" t="s">
        <v>367</v>
      </c>
      <c r="H234" s="66"/>
      <c r="I234" s="826" t="s">
        <v>367</v>
      </c>
      <c r="L234" s="63" t="s">
        <v>360</v>
      </c>
      <c r="M234" s="31" t="s">
        <v>179</v>
      </c>
      <c r="P234" s="63"/>
      <c r="Q234" s="31" t="s">
        <v>182</v>
      </c>
      <c r="T234" s="63"/>
      <c r="U234" s="31" t="s">
        <v>183</v>
      </c>
      <c r="X234" s="46" t="s">
        <v>358</v>
      </c>
      <c r="Y234" s="31" t="s">
        <v>184</v>
      </c>
      <c r="AB234" s="56"/>
      <c r="AC234" s="34"/>
      <c r="AD234" s="100"/>
      <c r="AE234" s="100"/>
      <c r="AF234" s="34"/>
      <c r="AG234" s="82"/>
      <c r="AH234" s="56"/>
      <c r="AI234" s="34"/>
      <c r="AJ234" s="56"/>
      <c r="AK234" s="54"/>
      <c r="AL234" s="34"/>
      <c r="AM234" s="31"/>
    </row>
    <row r="235" spans="4:39">
      <c r="D235" s="53"/>
      <c r="E235" s="59" t="s">
        <v>367</v>
      </c>
      <c r="H235" s="66"/>
      <c r="I235" s="826" t="s">
        <v>367</v>
      </c>
      <c r="L235" s="63"/>
      <c r="M235" s="31" t="s">
        <v>179</v>
      </c>
      <c r="P235" s="63"/>
      <c r="Q235" s="31" t="s">
        <v>182</v>
      </c>
      <c r="T235" s="63"/>
      <c r="U235" s="31" t="s">
        <v>183</v>
      </c>
      <c r="X235" s="46"/>
      <c r="Y235" s="31" t="s">
        <v>184</v>
      </c>
      <c r="AB235" s="56"/>
      <c r="AC235" s="34"/>
      <c r="AD235" s="100"/>
      <c r="AE235" s="100"/>
      <c r="AF235" s="34"/>
      <c r="AG235" s="82"/>
      <c r="AH235" s="56"/>
      <c r="AI235" s="34"/>
      <c r="AJ235" s="56"/>
      <c r="AK235" s="54"/>
      <c r="AL235" s="34"/>
      <c r="AM235" s="31"/>
    </row>
    <row r="236" spans="4:39">
      <c r="D236" s="53"/>
      <c r="E236" s="59" t="s">
        <v>367</v>
      </c>
      <c r="H236" s="66"/>
      <c r="I236" s="826" t="s">
        <v>367</v>
      </c>
      <c r="L236" s="63"/>
      <c r="M236" s="31" t="s">
        <v>179</v>
      </c>
      <c r="P236" s="63"/>
      <c r="Q236" s="31" t="s">
        <v>182</v>
      </c>
      <c r="T236" s="63"/>
      <c r="U236" s="31" t="s">
        <v>183</v>
      </c>
      <c r="X236" s="46"/>
      <c r="Y236" s="31" t="s">
        <v>184</v>
      </c>
      <c r="AB236" s="56"/>
      <c r="AC236" s="34"/>
      <c r="AD236" s="100"/>
      <c r="AE236" s="100"/>
      <c r="AF236" s="34"/>
      <c r="AG236" s="82"/>
      <c r="AH236" s="56"/>
      <c r="AI236" s="34"/>
      <c r="AJ236" s="56"/>
      <c r="AK236" s="54"/>
      <c r="AL236" s="34"/>
      <c r="AM236" s="31"/>
    </row>
    <row r="237" spans="4:39">
      <c r="D237" s="53"/>
      <c r="E237" s="59" t="s">
        <v>367</v>
      </c>
      <c r="H237" s="66"/>
      <c r="I237" s="826" t="s">
        <v>367</v>
      </c>
      <c r="L237" s="63"/>
      <c r="M237" s="31" t="s">
        <v>179</v>
      </c>
      <c r="P237" s="63"/>
      <c r="Q237" s="31" t="s">
        <v>182</v>
      </c>
      <c r="T237" s="63"/>
      <c r="U237" s="31" t="s">
        <v>183</v>
      </c>
      <c r="X237" s="46"/>
      <c r="Y237" s="31" t="s">
        <v>184</v>
      </c>
      <c r="AB237" s="56"/>
      <c r="AC237" s="34"/>
      <c r="AD237" s="100"/>
      <c r="AE237" s="100"/>
      <c r="AF237" s="34"/>
      <c r="AG237" s="82"/>
      <c r="AH237" s="56"/>
      <c r="AI237" s="34"/>
      <c r="AJ237" s="56"/>
      <c r="AK237" s="54"/>
      <c r="AL237" s="34"/>
      <c r="AM237" s="31"/>
    </row>
    <row r="238" spans="4:39" ht="15.75" thickBot="1">
      <c r="D238" s="58"/>
      <c r="E238" s="60" t="s">
        <v>367</v>
      </c>
      <c r="H238" s="825"/>
      <c r="I238" s="826" t="s">
        <v>367</v>
      </c>
      <c r="L238" s="68"/>
      <c r="M238" s="31" t="s">
        <v>179</v>
      </c>
      <c r="P238" s="68"/>
      <c r="Q238" s="31" t="s">
        <v>182</v>
      </c>
      <c r="T238" s="68"/>
      <c r="U238" s="31" t="s">
        <v>183</v>
      </c>
      <c r="X238" s="47"/>
      <c r="Y238" s="31" t="s">
        <v>184</v>
      </c>
      <c r="AB238" s="56"/>
      <c r="AC238" s="34"/>
      <c r="AD238" s="100"/>
      <c r="AE238" s="100"/>
      <c r="AF238" s="34"/>
      <c r="AG238" s="82"/>
      <c r="AH238" s="56"/>
      <c r="AI238" s="34"/>
      <c r="AJ238" s="56"/>
      <c r="AK238" s="54"/>
      <c r="AL238" s="34"/>
      <c r="AM238" s="31"/>
    </row>
    <row r="239" spans="4:39">
      <c r="AB239" s="100"/>
      <c r="AC239" s="100"/>
      <c r="AD239" s="100"/>
      <c r="AE239" s="100"/>
      <c r="AF239" s="100"/>
      <c r="AG239" s="100"/>
      <c r="AH239" s="100"/>
      <c r="AI239" s="100"/>
      <c r="AJ239" s="100"/>
      <c r="AK239" s="100"/>
      <c r="AL239" s="100"/>
    </row>
    <row r="240" spans="4:39"/>
  </sheetData>
  <sheetProtection password="EAE7" sheet="1" objects="1" scenarios="1"/>
  <dataValidations disablePrompts="1" count="6">
    <dataValidation type="list" allowBlank="1" showInputMessage="1" showErrorMessage="1" sqref="D8:G8 D12:G12 D16:G16 D20:G20 D24:G24 D28:G28 D32:G32 D36:G36 D40:G40 D44:G44 D48:G48 D52:G52 D56:G56 D60:G60 D64:G64 D68:G68 D72:G72 D76:G76 D80:G80 D84:G84 D88:G88 D92:G92 D96:G96 D100:G100 D104:G104 D108:G108 D112:G112 D116:G116 D120:G120 D124:G124 D128:G128 D132:G132 D136:G136 D140:G140 D144:G144 D148:G148 D152:G152 D156:G156 D160:G160 D164:G164 D168:G168 D172:G172 D176:G176 D180:G180 D184:G184 D188:G188 D192:G192 D196:G196 D200:G200 D204:G204 D208:G208 D212:G212 D216:G216">
      <formula1>S6_L3MET</formula1>
    </dataValidation>
    <dataValidation type="list" allowBlank="1" showInputMessage="1" showErrorMessage="1" sqref="H8:K8 H12:K12 H16:K16 H20:K20 H24:K24 H28:K28 H32:K32 H36:K36 H40:K40 H44:K44 H48:K48 H52:K52 H56:K56 H60:K60 H64:K64 H68:K68 H72:K72 H76:K76 H80:K80 H84:K84 H88:K88 H92:K92 H96:K96 H100:K100 H104:K104 H108:K108 H112:K112 H116:K116 H120:K120 H124:K124 H128:K128 H132:K132 H136:K136 H140:K140 H144:K144 H148:K148 H152:K152 H156:K156 H160:K160 H164:K164 H168:K168 H172:K172 H176:K176 H180:K180 H184:K184 H188:K188 H192:K192 H196:K196 H200:K200 H204:K204 H208:K208 H212:K212 H216:K216">
      <formula1>S6_L3CM</formula1>
    </dataValidation>
    <dataValidation type="list" allowBlank="1" showInputMessage="1" showErrorMessage="1" sqref="L8:O8 L12:O12 L16:O16 L20:O20 L24:O24 L28:O28 L32:O32 L36:O36 L40:O40 L44:O44 L48:O48 L52:O52 L56:O56 L60:O60 L64:O64 L68:O68 L72:O72 L76:O76 L80:O80 L84:O84 L88:O88 L92:O92 L96:O96 L100:O100 L104:O104 L108:O108 L112:O112 L116:O116 L120:O120 L124:O124 L128:O128 L132:O132 L136:O136 L140:O140 L144:O144 L148:O148 L152:O152 L156:O156 L160:O160 L164:O164 L168:O168 L172:O172 L176:O176 L180:O180 L184:O184 L188:O188 L192:O192 L196:O196 L200:O200 L204:O204 L208:O208 L212:O212 L216:O216">
      <formula1>S6_L3ENRG</formula1>
    </dataValidation>
    <dataValidation type="list" allowBlank="1" showInputMessage="1" showErrorMessage="1" sqref="P8:S8 P12:S12 P16:S16 P20:S20 P24:S24 P28:S28 P32:S32 P36:S36 P40:S40 P44:S44 P48:S48 P52:S52 P56:S56 P60:S60 P64:S64 P68:S68 P72:S72 P76:S76 P80:S80 P84:S84 P88:S88 P92:S92 P96:S96 P100:S100 P104:S104 P108:S108 P112:S112 P116:S116 P120:S120 P124:S124 P128:S128 P132:S132 P136:S136 P140:S140 P144:S144 P148:S148 P152:S152 P156:S156 P160:S160 P164:S164 P168:S168 P172:S172 P176:S176 P180:S180 P184:S184 P188:S188 P192:S192 P196:S196 P200:S200 P204:S204 P208:S208 P212:S212 P216:S216">
      <formula1>S2_M1MET</formula1>
    </dataValidation>
    <dataValidation type="list" allowBlank="1" showInputMessage="1" showErrorMessage="1" sqref="T8:W8 T12:W12 T16:W16 T20:W20 T24:W24 T28:W28 T32:W32 T36:W36 T40:W40 T44:W44 T48:W48 T52:W52 T56:W56 T60:W60 T64:W64 T68:W68 T72:W72 T76:W76 T80:W80 T84:W84 T88:W88 T92:W92 T96:W96 T100:W100 T104:W104 T108:W108 T112:W112 T116:W116 T120:W120 T124:W124 T128:W128 T132:W132 T136:W136 T140:W140 T144:W144 T148:W148 T152:W152 T156:W156 T160:W160 T164:W164 T168:W168 T172:W172 T176:W176 T180:W180 T184:W184 T188:W188 T192:W192 T196:W196 T200:W200 T204:W204 T208:W208 T212:W212 T216:W216">
      <formula1>S2_M1CM</formula1>
    </dataValidation>
    <dataValidation type="list" allowBlank="1" showInputMessage="1" showErrorMessage="1" sqref="X8:AA8 X12:AA12 X16:AA16 X20:AA20 X24:AA24 X28:AA28 X32:AA32 X36:AA36 X40:AA40 X44:AA44 X48:AA48 X52:AA52 X56:AA56 X60:AA60 X64:AA64 X68:AA68 X72:AA72 X76:AA76 X80:AA80 X84:AA84 X88:AA88 X92:AA92 X96:AA96 X100:AA100 X104:AA104 X108:AA108 X112:AA112 X116:AA116 X120:AA120 X124:AA124 X128:AA128 X132:AA132 X136:AA136 X140:AA140 X144:AA144 X148:AA148 X152:AA152 X156:AA156 X160:AA160 X164:AA164 X168:AA168 X172:AA172 X176:AA176 X180:AA180 X184:AA184 X188:AA188 X192:AA192 X196:AA196 X200:AA200 X204:AA204 X208:AA208 X212:AA212 X216:AA216">
      <formula1>S2_M1ENRG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4:N157"/>
  <sheetViews>
    <sheetView topLeftCell="A70" zoomScale="80" zoomScaleNormal="80" workbookViewId="0">
      <selection activeCell="D79" sqref="D79"/>
    </sheetView>
  </sheetViews>
  <sheetFormatPr baseColWidth="10" defaultRowHeight="15"/>
  <cols>
    <col min="1" max="1" width="12.7109375" customWidth="1"/>
    <col min="2" max="2" width="34.5703125" bestFit="1" customWidth="1"/>
    <col min="3" max="3" width="28.7109375" customWidth="1"/>
    <col min="4" max="4" width="12.7109375" style="69" customWidth="1"/>
    <col min="7" max="7" width="11.42578125" style="52"/>
    <col min="8" max="8" width="34.42578125" bestFit="1" customWidth="1"/>
    <col min="9" max="9" width="28.7109375" customWidth="1"/>
    <col min="13" max="13" width="11.42578125" style="812"/>
    <col min="14" max="14" width="14.42578125" customWidth="1"/>
  </cols>
  <sheetData>
    <row r="4" spans="1:14" ht="15.75" thickBot="1">
      <c r="G4" s="52" t="s">
        <v>366</v>
      </c>
      <c r="M4" s="811" t="s">
        <v>366</v>
      </c>
    </row>
    <row r="5" spans="1:14">
      <c r="A5" s="1680" t="s">
        <v>188</v>
      </c>
      <c r="B5" s="1257" t="s">
        <v>180</v>
      </c>
      <c r="C5" s="1258"/>
      <c r="D5" s="1259" t="s">
        <v>313</v>
      </c>
      <c r="E5" s="1260" t="s">
        <v>314</v>
      </c>
      <c r="F5" s="1261" t="s">
        <v>315</v>
      </c>
      <c r="G5" s="1262">
        <v>1</v>
      </c>
      <c r="H5" s="1257" t="s">
        <v>180</v>
      </c>
      <c r="I5" s="1263"/>
      <c r="J5" s="1259" t="s">
        <v>313</v>
      </c>
      <c r="K5" s="1260" t="s">
        <v>314</v>
      </c>
      <c r="L5" s="1261" t="s">
        <v>315</v>
      </c>
      <c r="M5" s="1262">
        <v>1</v>
      </c>
      <c r="N5" s="1683" t="s">
        <v>189</v>
      </c>
    </row>
    <row r="6" spans="1:14" ht="15.75" thickBot="1">
      <c r="A6" s="1681"/>
      <c r="B6" s="1264" t="s">
        <v>91</v>
      </c>
      <c r="C6" s="1265"/>
      <c r="D6" s="1266"/>
      <c r="E6" s="1267"/>
      <c r="F6" s="1268"/>
      <c r="G6" s="1269">
        <f>G5</f>
        <v>1</v>
      </c>
      <c r="H6" s="1264" t="s">
        <v>92</v>
      </c>
      <c r="I6" s="1270"/>
      <c r="J6" s="1266"/>
      <c r="K6" s="1267"/>
      <c r="L6" s="1268"/>
      <c r="M6" s="1269">
        <f>M5</f>
        <v>1</v>
      </c>
      <c r="N6" s="1684"/>
    </row>
    <row r="7" spans="1:14">
      <c r="A7" s="1681"/>
      <c r="B7" s="1271" t="s">
        <v>197</v>
      </c>
      <c r="C7" s="1272" t="s">
        <v>180</v>
      </c>
      <c r="D7" s="1273">
        <v>3</v>
      </c>
      <c r="E7" s="1274">
        <v>1.5</v>
      </c>
      <c r="F7" s="1275">
        <v>0</v>
      </c>
      <c r="G7" s="1269">
        <f t="shared" ref="G7:G21" si="0">G6</f>
        <v>1</v>
      </c>
      <c r="H7" s="1276" t="s">
        <v>202</v>
      </c>
      <c r="I7" s="1277" t="s">
        <v>180</v>
      </c>
      <c r="J7" s="1273">
        <v>3</v>
      </c>
      <c r="K7" s="1274">
        <v>1.5</v>
      </c>
      <c r="L7" s="1278">
        <v>0</v>
      </c>
      <c r="M7" s="1269">
        <f t="shared" ref="M7:M21" si="1">M6</f>
        <v>1</v>
      </c>
      <c r="N7" s="1684"/>
    </row>
    <row r="8" spans="1:14">
      <c r="A8" s="1681"/>
      <c r="B8" s="1271" t="s">
        <v>192</v>
      </c>
      <c r="C8" s="1279" t="s">
        <v>180</v>
      </c>
      <c r="D8" s="1274">
        <v>1.5</v>
      </c>
      <c r="E8" s="1274">
        <v>1.5</v>
      </c>
      <c r="F8" s="1280">
        <v>0</v>
      </c>
      <c r="G8" s="1269">
        <f t="shared" si="0"/>
        <v>1</v>
      </c>
      <c r="H8" s="1281" t="s">
        <v>203</v>
      </c>
      <c r="I8" s="1282" t="s">
        <v>180</v>
      </c>
      <c r="J8" s="1283">
        <v>3</v>
      </c>
      <c r="K8" s="1278">
        <v>1.5</v>
      </c>
      <c r="L8" s="1278">
        <v>0</v>
      </c>
      <c r="M8" s="1269">
        <f t="shared" si="1"/>
        <v>1</v>
      </c>
      <c r="N8" s="1684"/>
    </row>
    <row r="9" spans="1:14">
      <c r="A9" s="1681"/>
      <c r="B9" s="1271" t="s">
        <v>193</v>
      </c>
      <c r="C9" s="1279" t="s">
        <v>180</v>
      </c>
      <c r="D9" s="1273">
        <v>3</v>
      </c>
      <c r="E9" s="1278">
        <v>0</v>
      </c>
      <c r="F9" s="1275">
        <v>0</v>
      </c>
      <c r="G9" s="1269">
        <f t="shared" si="0"/>
        <v>1</v>
      </c>
      <c r="H9" s="1281" t="s">
        <v>204</v>
      </c>
      <c r="I9" s="1282" t="s">
        <v>180</v>
      </c>
      <c r="J9" s="1273">
        <v>3</v>
      </c>
      <c r="K9" s="1278">
        <v>0</v>
      </c>
      <c r="L9" s="1278">
        <v>0</v>
      </c>
      <c r="M9" s="1269">
        <f t="shared" si="1"/>
        <v>1</v>
      </c>
      <c r="N9" s="1684"/>
    </row>
    <row r="10" spans="1:14">
      <c r="A10" s="1681"/>
      <c r="B10" s="1271" t="s">
        <v>194</v>
      </c>
      <c r="C10" s="1279" t="s">
        <v>180</v>
      </c>
      <c r="D10" s="1274">
        <v>1.5</v>
      </c>
      <c r="E10" s="1274">
        <v>1.5</v>
      </c>
      <c r="F10" s="1280">
        <v>0</v>
      </c>
      <c r="G10" s="1269">
        <f t="shared" si="0"/>
        <v>1</v>
      </c>
      <c r="H10" s="1284" t="s">
        <v>205</v>
      </c>
      <c r="I10" s="1282" t="s">
        <v>180</v>
      </c>
      <c r="J10" s="1283">
        <v>1.5</v>
      </c>
      <c r="K10" s="1278">
        <v>0</v>
      </c>
      <c r="L10" s="1278">
        <v>0</v>
      </c>
      <c r="M10" s="1269">
        <f t="shared" si="1"/>
        <v>1</v>
      </c>
      <c r="N10" s="1684"/>
    </row>
    <row r="11" spans="1:14">
      <c r="A11" s="1681"/>
      <c r="B11" s="1271" t="s">
        <v>195</v>
      </c>
      <c r="C11" s="1279" t="s">
        <v>180</v>
      </c>
      <c r="D11" s="1273">
        <v>0</v>
      </c>
      <c r="E11" s="1274">
        <v>0</v>
      </c>
      <c r="F11" s="1275">
        <v>1.5</v>
      </c>
      <c r="G11" s="1269">
        <f t="shared" si="0"/>
        <v>1</v>
      </c>
      <c r="H11" s="1284" t="s">
        <v>206</v>
      </c>
      <c r="I11" s="1282" t="s">
        <v>180</v>
      </c>
      <c r="J11" s="1278">
        <v>0</v>
      </c>
      <c r="K11" s="1278">
        <v>0</v>
      </c>
      <c r="L11" s="1275">
        <v>3</v>
      </c>
      <c r="M11" s="1269">
        <f t="shared" si="1"/>
        <v>1</v>
      </c>
      <c r="N11" s="1684"/>
    </row>
    <row r="12" spans="1:14">
      <c r="A12" s="1681"/>
      <c r="B12" s="1271" t="s">
        <v>196</v>
      </c>
      <c r="C12" s="1279" t="s">
        <v>180</v>
      </c>
      <c r="D12" s="1283">
        <v>0</v>
      </c>
      <c r="E12" s="1278">
        <v>0</v>
      </c>
      <c r="F12" s="1280">
        <v>3</v>
      </c>
      <c r="G12" s="1269">
        <f t="shared" si="0"/>
        <v>1</v>
      </c>
      <c r="H12" s="1284" t="s">
        <v>348</v>
      </c>
      <c r="I12" s="1282" t="s">
        <v>180</v>
      </c>
      <c r="J12" s="1278">
        <v>0</v>
      </c>
      <c r="K12" s="1278">
        <v>0</v>
      </c>
      <c r="L12" s="1280">
        <v>1.5</v>
      </c>
      <c r="M12" s="1269">
        <f t="shared" si="1"/>
        <v>1</v>
      </c>
      <c r="N12" s="1684"/>
    </row>
    <row r="13" spans="1:14">
      <c r="A13" s="1681"/>
      <c r="B13" s="1271" t="s">
        <v>198</v>
      </c>
      <c r="C13" s="1279" t="s">
        <v>180</v>
      </c>
      <c r="D13" s="1273">
        <v>1.5</v>
      </c>
      <c r="E13" s="1274">
        <v>0</v>
      </c>
      <c r="F13" s="1275">
        <v>1</v>
      </c>
      <c r="G13" s="1269">
        <f t="shared" si="0"/>
        <v>1</v>
      </c>
      <c r="H13" s="1284" t="s">
        <v>207</v>
      </c>
      <c r="I13" s="1282" t="s">
        <v>180</v>
      </c>
      <c r="J13" s="1278">
        <v>0</v>
      </c>
      <c r="K13" s="1278">
        <v>0</v>
      </c>
      <c r="L13" s="1275">
        <v>2.5</v>
      </c>
      <c r="M13" s="1269">
        <f t="shared" si="1"/>
        <v>1</v>
      </c>
      <c r="N13" s="1684"/>
    </row>
    <row r="14" spans="1:14">
      <c r="A14" s="1681"/>
      <c r="B14" s="1271" t="s">
        <v>199</v>
      </c>
      <c r="C14" s="1279" t="s">
        <v>180</v>
      </c>
      <c r="D14" s="1283">
        <v>1.5</v>
      </c>
      <c r="E14" s="1278">
        <v>0</v>
      </c>
      <c r="F14" s="1280">
        <v>0</v>
      </c>
      <c r="G14" s="1269">
        <f t="shared" si="0"/>
        <v>1</v>
      </c>
      <c r="H14" s="1284" t="s">
        <v>208</v>
      </c>
      <c r="I14" s="1282" t="s">
        <v>180</v>
      </c>
      <c r="J14" s="1283">
        <v>1.5</v>
      </c>
      <c r="K14" s="1278">
        <v>0</v>
      </c>
      <c r="L14" s="1278">
        <v>0</v>
      </c>
      <c r="M14" s="1269">
        <f t="shared" si="1"/>
        <v>1</v>
      </c>
      <c r="N14" s="1684"/>
    </row>
    <row r="15" spans="1:14">
      <c r="A15" s="1681"/>
      <c r="B15" s="1271" t="s">
        <v>200</v>
      </c>
      <c r="C15" s="1279" t="s">
        <v>180</v>
      </c>
      <c r="D15" s="1273">
        <v>1.5</v>
      </c>
      <c r="E15" s="1274">
        <v>0</v>
      </c>
      <c r="F15" s="1275">
        <v>0</v>
      </c>
      <c r="G15" s="1269">
        <f t="shared" si="0"/>
        <v>1</v>
      </c>
      <c r="H15" s="1284" t="s">
        <v>209</v>
      </c>
      <c r="I15" s="1282" t="s">
        <v>180</v>
      </c>
      <c r="J15" s="1273">
        <v>1.5</v>
      </c>
      <c r="K15" s="1278">
        <v>0</v>
      </c>
      <c r="L15" s="1278">
        <v>0</v>
      </c>
      <c r="M15" s="1269">
        <f t="shared" si="1"/>
        <v>1</v>
      </c>
      <c r="N15" s="1684"/>
    </row>
    <row r="16" spans="1:14">
      <c r="A16" s="1681"/>
      <c r="B16" s="1271" t="s">
        <v>201</v>
      </c>
      <c r="C16" s="1279" t="s">
        <v>180</v>
      </c>
      <c r="D16" s="1283">
        <v>1.5</v>
      </c>
      <c r="E16" s="1278">
        <v>0</v>
      </c>
      <c r="F16" s="1280">
        <v>0</v>
      </c>
      <c r="G16" s="1269">
        <f t="shared" si="0"/>
        <v>1</v>
      </c>
      <c r="H16" s="1285" t="s">
        <v>210</v>
      </c>
      <c r="I16" s="1282" t="s">
        <v>180</v>
      </c>
      <c r="J16" s="1283">
        <v>1.5</v>
      </c>
      <c r="K16" s="1278">
        <v>0</v>
      </c>
      <c r="L16" s="1278">
        <v>0</v>
      </c>
      <c r="M16" s="1269">
        <f t="shared" si="1"/>
        <v>1</v>
      </c>
      <c r="N16" s="1684"/>
    </row>
    <row r="17" spans="1:14">
      <c r="A17" s="1681"/>
      <c r="B17" s="1271"/>
      <c r="C17" s="1279" t="s">
        <v>180</v>
      </c>
      <c r="D17" s="1286"/>
      <c r="E17" s="1278"/>
      <c r="F17" s="1280"/>
      <c r="G17" s="1269">
        <f t="shared" si="0"/>
        <v>1</v>
      </c>
      <c r="H17" s="1285"/>
      <c r="I17" s="1282" t="s">
        <v>180</v>
      </c>
      <c r="J17" s="1283"/>
      <c r="K17" s="1278"/>
      <c r="L17" s="1280"/>
      <c r="M17" s="1269">
        <f t="shared" si="1"/>
        <v>1</v>
      </c>
      <c r="N17" s="1684"/>
    </row>
    <row r="18" spans="1:14">
      <c r="A18" s="1681"/>
      <c r="B18" s="1271"/>
      <c r="C18" s="1279" t="s">
        <v>180</v>
      </c>
      <c r="D18" s="1286"/>
      <c r="E18" s="1278"/>
      <c r="F18" s="1280"/>
      <c r="G18" s="1269">
        <f t="shared" si="0"/>
        <v>1</v>
      </c>
      <c r="H18" s="1285"/>
      <c r="I18" s="1282" t="s">
        <v>180</v>
      </c>
      <c r="J18" s="1283"/>
      <c r="K18" s="1278"/>
      <c r="L18" s="1280"/>
      <c r="M18" s="1269">
        <f t="shared" si="1"/>
        <v>1</v>
      </c>
      <c r="N18" s="1684"/>
    </row>
    <row r="19" spans="1:14">
      <c r="A19" s="1681"/>
      <c r="B19" s="1271"/>
      <c r="C19" s="1279" t="s">
        <v>180</v>
      </c>
      <c r="D19" s="1286"/>
      <c r="E19" s="1278"/>
      <c r="F19" s="1280"/>
      <c r="G19" s="1269">
        <f t="shared" si="0"/>
        <v>1</v>
      </c>
      <c r="H19" s="1285"/>
      <c r="I19" s="1282" t="s">
        <v>180</v>
      </c>
      <c r="J19" s="1283"/>
      <c r="K19" s="1278"/>
      <c r="L19" s="1280"/>
      <c r="M19" s="1269">
        <f t="shared" si="1"/>
        <v>1</v>
      </c>
      <c r="N19" s="1684"/>
    </row>
    <row r="20" spans="1:14">
      <c r="A20" s="1681"/>
      <c r="B20" s="1271"/>
      <c r="C20" s="1279" t="s">
        <v>180</v>
      </c>
      <c r="D20" s="1286"/>
      <c r="E20" s="1278"/>
      <c r="F20" s="1280"/>
      <c r="G20" s="1269">
        <f t="shared" si="0"/>
        <v>1</v>
      </c>
      <c r="H20" s="1285"/>
      <c r="I20" s="1282" t="s">
        <v>180</v>
      </c>
      <c r="J20" s="1283"/>
      <c r="K20" s="1278"/>
      <c r="L20" s="1280"/>
      <c r="M20" s="1269">
        <f t="shared" si="1"/>
        <v>1</v>
      </c>
      <c r="N20" s="1684"/>
    </row>
    <row r="21" spans="1:14" ht="15.75" thickBot="1">
      <c r="A21" s="1681"/>
      <c r="B21" s="1271"/>
      <c r="C21" s="1279" t="s">
        <v>180</v>
      </c>
      <c r="D21" s="1287"/>
      <c r="E21" s="1288"/>
      <c r="F21" s="1289"/>
      <c r="G21" s="1269">
        <f t="shared" si="0"/>
        <v>1</v>
      </c>
      <c r="H21" s="1290"/>
      <c r="I21" s="1282" t="s">
        <v>180</v>
      </c>
      <c r="J21" s="1291"/>
      <c r="K21" s="1288"/>
      <c r="L21" s="1289"/>
      <c r="M21" s="1269">
        <f t="shared" si="1"/>
        <v>1</v>
      </c>
      <c r="N21" s="1684"/>
    </row>
    <row r="22" spans="1:14">
      <c r="A22" s="1681"/>
      <c r="B22" s="1292" t="s">
        <v>181</v>
      </c>
      <c r="C22" s="1293"/>
      <c r="D22" s="1294"/>
      <c r="E22" s="1295"/>
      <c r="F22" s="1296"/>
      <c r="G22" s="1262">
        <v>2</v>
      </c>
      <c r="H22" s="1292" t="s">
        <v>181</v>
      </c>
      <c r="I22" s="1297"/>
      <c r="J22" s="1298"/>
      <c r="K22" s="1295"/>
      <c r="L22" s="1296"/>
      <c r="M22" s="1262">
        <v>2</v>
      </c>
      <c r="N22" s="1684"/>
    </row>
    <row r="23" spans="1:14" ht="15.75" thickBot="1">
      <c r="A23" s="1681"/>
      <c r="B23" s="1299" t="s">
        <v>93</v>
      </c>
      <c r="C23" s="1300"/>
      <c r="D23" s="1301"/>
      <c r="E23" s="1302"/>
      <c r="F23" s="1303"/>
      <c r="G23" s="1269">
        <f>G22</f>
        <v>2</v>
      </c>
      <c r="H23" s="1299" t="s">
        <v>94</v>
      </c>
      <c r="I23" s="1304"/>
      <c r="J23" s="1305"/>
      <c r="K23" s="1302"/>
      <c r="L23" s="1303"/>
      <c r="M23" s="1269">
        <f>M22</f>
        <v>2</v>
      </c>
      <c r="N23" s="1684"/>
    </row>
    <row r="24" spans="1:14">
      <c r="A24" s="1681"/>
      <c r="B24" s="1306" t="s">
        <v>211</v>
      </c>
      <c r="C24" s="1272" t="s">
        <v>181</v>
      </c>
      <c r="D24" s="1273">
        <v>3</v>
      </c>
      <c r="E24" s="1274">
        <v>1.5</v>
      </c>
      <c r="F24" s="1278">
        <v>0</v>
      </c>
      <c r="G24" s="1269">
        <f t="shared" ref="G24:G38" si="2">G23</f>
        <v>2</v>
      </c>
      <c r="H24" s="1307" t="s">
        <v>219</v>
      </c>
      <c r="I24" s="1277" t="s">
        <v>181</v>
      </c>
      <c r="J24" s="1273">
        <v>3</v>
      </c>
      <c r="K24" s="1274">
        <v>1.5</v>
      </c>
      <c r="L24" s="1278">
        <v>0</v>
      </c>
      <c r="M24" s="1269">
        <f t="shared" ref="M24:M38" si="3">M23</f>
        <v>2</v>
      </c>
      <c r="N24" s="1684"/>
    </row>
    <row r="25" spans="1:14">
      <c r="A25" s="1681"/>
      <c r="B25" s="1281" t="s">
        <v>212</v>
      </c>
      <c r="C25" s="1279" t="s">
        <v>181</v>
      </c>
      <c r="D25" s="1283">
        <v>1.5</v>
      </c>
      <c r="E25" s="1278">
        <v>1.5</v>
      </c>
      <c r="F25" s="1278">
        <v>0</v>
      </c>
      <c r="G25" s="1269">
        <f t="shared" si="2"/>
        <v>2</v>
      </c>
      <c r="H25" s="1308" t="s">
        <v>220</v>
      </c>
      <c r="I25" s="1282" t="s">
        <v>181</v>
      </c>
      <c r="J25" s="1283">
        <v>1.5</v>
      </c>
      <c r="K25" s="1278">
        <v>1.5</v>
      </c>
      <c r="L25" s="1278">
        <v>0</v>
      </c>
      <c r="M25" s="1269">
        <f t="shared" si="3"/>
        <v>2</v>
      </c>
      <c r="N25" s="1684"/>
    </row>
    <row r="26" spans="1:14">
      <c r="A26" s="1681"/>
      <c r="B26" s="1281" t="s">
        <v>213</v>
      </c>
      <c r="C26" s="1279" t="s">
        <v>181</v>
      </c>
      <c r="D26" s="1273">
        <v>1.5</v>
      </c>
      <c r="E26" s="1274">
        <v>1.5</v>
      </c>
      <c r="F26" s="1278">
        <v>0</v>
      </c>
      <c r="G26" s="1269">
        <f t="shared" si="2"/>
        <v>2</v>
      </c>
      <c r="H26" s="1308" t="s">
        <v>221</v>
      </c>
      <c r="I26" s="1282" t="s">
        <v>181</v>
      </c>
      <c r="J26" s="1273">
        <v>1.5</v>
      </c>
      <c r="K26" s="1273">
        <v>1.5</v>
      </c>
      <c r="L26" s="1278">
        <v>0</v>
      </c>
      <c r="M26" s="1269">
        <f t="shared" si="3"/>
        <v>2</v>
      </c>
      <c r="N26" s="1684"/>
    </row>
    <row r="27" spans="1:14">
      <c r="A27" s="1681"/>
      <c r="B27" s="1284" t="s">
        <v>214</v>
      </c>
      <c r="C27" s="1279" t="s">
        <v>181</v>
      </c>
      <c r="D27" s="1283">
        <v>1.5</v>
      </c>
      <c r="E27" s="1278">
        <v>1.5</v>
      </c>
      <c r="F27" s="1278">
        <v>0</v>
      </c>
      <c r="G27" s="1269">
        <f t="shared" si="2"/>
        <v>2</v>
      </c>
      <c r="H27" s="1309" t="s">
        <v>222</v>
      </c>
      <c r="I27" s="1282" t="s">
        <v>181</v>
      </c>
      <c r="J27" s="1273">
        <v>1.5</v>
      </c>
      <c r="K27" s="1273">
        <v>1.5</v>
      </c>
      <c r="L27" s="1278">
        <v>0</v>
      </c>
      <c r="M27" s="1269">
        <f t="shared" si="3"/>
        <v>2</v>
      </c>
      <c r="N27" s="1684"/>
    </row>
    <row r="28" spans="1:14">
      <c r="A28" s="1681"/>
      <c r="B28" s="1284" t="s">
        <v>215</v>
      </c>
      <c r="C28" s="1279" t="s">
        <v>181</v>
      </c>
      <c r="D28" s="1278">
        <v>0</v>
      </c>
      <c r="E28" s="1278">
        <v>0</v>
      </c>
      <c r="F28" s="1275">
        <v>3</v>
      </c>
      <c r="G28" s="1269">
        <f t="shared" si="2"/>
        <v>2</v>
      </c>
      <c r="H28" s="1309" t="s">
        <v>206</v>
      </c>
      <c r="I28" s="1282" t="s">
        <v>181</v>
      </c>
      <c r="J28" s="1278">
        <v>0</v>
      </c>
      <c r="K28" s="1278">
        <v>0</v>
      </c>
      <c r="L28" s="1275">
        <v>3</v>
      </c>
      <c r="M28" s="1269">
        <f t="shared" si="3"/>
        <v>2</v>
      </c>
      <c r="N28" s="1684"/>
    </row>
    <row r="29" spans="1:14">
      <c r="A29" s="1681"/>
      <c r="B29" s="1284" t="s">
        <v>216</v>
      </c>
      <c r="C29" s="1279" t="s">
        <v>181</v>
      </c>
      <c r="D29" s="1278">
        <v>0</v>
      </c>
      <c r="E29" s="1278">
        <v>0</v>
      </c>
      <c r="F29" s="1280">
        <v>3</v>
      </c>
      <c r="G29" s="1269">
        <f t="shared" si="2"/>
        <v>2</v>
      </c>
      <c r="H29" s="1309" t="s">
        <v>223</v>
      </c>
      <c r="I29" s="1282" t="s">
        <v>181</v>
      </c>
      <c r="J29" s="1273">
        <v>1.5</v>
      </c>
      <c r="K29" s="1273">
        <v>1.5</v>
      </c>
      <c r="L29" s="1278">
        <v>0</v>
      </c>
      <c r="M29" s="1269">
        <f t="shared" si="3"/>
        <v>2</v>
      </c>
      <c r="N29" s="1684"/>
    </row>
    <row r="30" spans="1:14">
      <c r="A30" s="1681"/>
      <c r="B30" s="1284" t="s">
        <v>342</v>
      </c>
      <c r="C30" s="1279" t="s">
        <v>181</v>
      </c>
      <c r="D30" s="1278">
        <v>0</v>
      </c>
      <c r="E30" s="1278">
        <v>0</v>
      </c>
      <c r="F30" s="1275">
        <v>1</v>
      </c>
      <c r="G30" s="1269">
        <f t="shared" si="2"/>
        <v>2</v>
      </c>
      <c r="H30" s="1309" t="s">
        <v>224</v>
      </c>
      <c r="I30" s="1282" t="s">
        <v>181</v>
      </c>
      <c r="J30" s="1278">
        <v>0</v>
      </c>
      <c r="K30" s="1278">
        <v>0</v>
      </c>
      <c r="L30" s="1275">
        <v>1</v>
      </c>
      <c r="M30" s="1269">
        <f t="shared" si="3"/>
        <v>2</v>
      </c>
      <c r="N30" s="1684"/>
    </row>
    <row r="31" spans="1:14">
      <c r="A31" s="1681"/>
      <c r="B31" s="1284" t="s">
        <v>217</v>
      </c>
      <c r="C31" s="1279" t="s">
        <v>181</v>
      </c>
      <c r="D31" s="1283">
        <v>1.5</v>
      </c>
      <c r="E31" s="1278">
        <v>0</v>
      </c>
      <c r="F31" s="1278">
        <v>0</v>
      </c>
      <c r="G31" s="1269">
        <f t="shared" si="2"/>
        <v>2</v>
      </c>
      <c r="H31" s="1309" t="s">
        <v>225</v>
      </c>
      <c r="I31" s="1282" t="s">
        <v>181</v>
      </c>
      <c r="J31" s="1273">
        <v>1.5</v>
      </c>
      <c r="K31" s="1278">
        <v>0</v>
      </c>
      <c r="L31" s="1278">
        <v>0</v>
      </c>
      <c r="M31" s="1269">
        <f t="shared" si="3"/>
        <v>2</v>
      </c>
      <c r="N31" s="1684"/>
    </row>
    <row r="32" spans="1:14">
      <c r="A32" s="1681"/>
      <c r="B32" s="1284" t="s">
        <v>218</v>
      </c>
      <c r="C32" s="1279" t="s">
        <v>181</v>
      </c>
      <c r="D32" s="1273">
        <v>1.5</v>
      </c>
      <c r="E32" s="1278">
        <v>0</v>
      </c>
      <c r="F32" s="1278">
        <v>0</v>
      </c>
      <c r="G32" s="1269">
        <f t="shared" si="2"/>
        <v>2</v>
      </c>
      <c r="H32" s="1310" t="s">
        <v>199</v>
      </c>
      <c r="I32" s="1282" t="s">
        <v>181</v>
      </c>
      <c r="J32" s="1273">
        <v>1.5</v>
      </c>
      <c r="K32" s="1278">
        <v>0</v>
      </c>
      <c r="L32" s="1278">
        <v>0</v>
      </c>
      <c r="M32" s="1269">
        <f t="shared" si="3"/>
        <v>2</v>
      </c>
      <c r="N32" s="1684"/>
    </row>
    <row r="33" spans="1:14">
      <c r="A33" s="1681"/>
      <c r="B33" s="1284" t="s">
        <v>236</v>
      </c>
      <c r="C33" s="1279" t="s">
        <v>181</v>
      </c>
      <c r="D33" s="1283">
        <v>1.5</v>
      </c>
      <c r="E33" s="1278">
        <v>0</v>
      </c>
      <c r="F33" s="1278">
        <v>0</v>
      </c>
      <c r="G33" s="1269">
        <f t="shared" si="2"/>
        <v>2</v>
      </c>
      <c r="H33" s="1309" t="s">
        <v>359</v>
      </c>
      <c r="I33" s="1282" t="s">
        <v>181</v>
      </c>
      <c r="J33" s="1273">
        <v>1.5</v>
      </c>
      <c r="K33" s="1278">
        <v>0</v>
      </c>
      <c r="L33" s="1278">
        <v>0</v>
      </c>
      <c r="M33" s="1269">
        <f t="shared" si="3"/>
        <v>2</v>
      </c>
      <c r="N33" s="1684"/>
    </row>
    <row r="34" spans="1:14">
      <c r="A34" s="1681"/>
      <c r="B34" s="1284"/>
      <c r="C34" s="1279" t="s">
        <v>181</v>
      </c>
      <c r="D34" s="1286"/>
      <c r="E34" s="1278"/>
      <c r="F34" s="1280"/>
      <c r="G34" s="1269">
        <f t="shared" si="2"/>
        <v>2</v>
      </c>
      <c r="H34" s="1309"/>
      <c r="I34" s="1282" t="s">
        <v>181</v>
      </c>
      <c r="J34" s="1283"/>
      <c r="K34" s="1278"/>
      <c r="L34" s="1280"/>
      <c r="M34" s="1269">
        <f t="shared" si="3"/>
        <v>2</v>
      </c>
      <c r="N34" s="1684"/>
    </row>
    <row r="35" spans="1:14">
      <c r="A35" s="1681"/>
      <c r="B35" s="1284"/>
      <c r="C35" s="1279" t="s">
        <v>181</v>
      </c>
      <c r="D35" s="1286"/>
      <c r="E35" s="1278"/>
      <c r="F35" s="1280"/>
      <c r="G35" s="1269">
        <f t="shared" si="2"/>
        <v>2</v>
      </c>
      <c r="H35" s="1309"/>
      <c r="I35" s="1282" t="s">
        <v>181</v>
      </c>
      <c r="J35" s="1283"/>
      <c r="K35" s="1278"/>
      <c r="L35" s="1280"/>
      <c r="M35" s="1269">
        <f t="shared" si="3"/>
        <v>2</v>
      </c>
      <c r="N35" s="1684"/>
    </row>
    <row r="36" spans="1:14">
      <c r="A36" s="1681"/>
      <c r="B36" s="1284"/>
      <c r="C36" s="1279" t="s">
        <v>181</v>
      </c>
      <c r="D36" s="1286"/>
      <c r="E36" s="1278"/>
      <c r="F36" s="1280"/>
      <c r="G36" s="1269">
        <f t="shared" si="2"/>
        <v>2</v>
      </c>
      <c r="H36" s="1309"/>
      <c r="I36" s="1282" t="s">
        <v>181</v>
      </c>
      <c r="J36" s="1283"/>
      <c r="K36" s="1278"/>
      <c r="L36" s="1280"/>
      <c r="M36" s="1269">
        <f t="shared" si="3"/>
        <v>2</v>
      </c>
      <c r="N36" s="1684"/>
    </row>
    <row r="37" spans="1:14">
      <c r="A37" s="1681"/>
      <c r="B37" s="1284"/>
      <c r="C37" s="1279" t="s">
        <v>181</v>
      </c>
      <c r="D37" s="1286"/>
      <c r="E37" s="1278"/>
      <c r="F37" s="1280"/>
      <c r="G37" s="1269">
        <f t="shared" si="2"/>
        <v>2</v>
      </c>
      <c r="H37" s="1309"/>
      <c r="I37" s="1282" t="s">
        <v>181</v>
      </c>
      <c r="J37" s="1283"/>
      <c r="K37" s="1278"/>
      <c r="L37" s="1280"/>
      <c r="M37" s="1269">
        <f t="shared" si="3"/>
        <v>2</v>
      </c>
      <c r="N37" s="1684"/>
    </row>
    <row r="38" spans="1:14" ht="15.75" thickBot="1">
      <c r="A38" s="1681"/>
      <c r="B38" s="1311"/>
      <c r="C38" s="1279" t="s">
        <v>181</v>
      </c>
      <c r="D38" s="1287"/>
      <c r="E38" s="1288"/>
      <c r="F38" s="1289"/>
      <c r="G38" s="1269">
        <f t="shared" si="2"/>
        <v>2</v>
      </c>
      <c r="H38" s="1312"/>
      <c r="I38" s="1282" t="s">
        <v>181</v>
      </c>
      <c r="J38" s="1291"/>
      <c r="K38" s="1288"/>
      <c r="L38" s="1289"/>
      <c r="M38" s="1269">
        <f t="shared" si="3"/>
        <v>2</v>
      </c>
      <c r="N38" s="1684"/>
    </row>
    <row r="39" spans="1:14">
      <c r="A39" s="1681"/>
      <c r="B39" s="1313" t="s">
        <v>179</v>
      </c>
      <c r="C39" s="1314"/>
      <c r="D39" s="1315"/>
      <c r="E39" s="1316"/>
      <c r="F39" s="1317"/>
      <c r="G39" s="1262">
        <v>2</v>
      </c>
      <c r="H39" s="1313" t="s">
        <v>179</v>
      </c>
      <c r="I39" s="1318"/>
      <c r="J39" s="1319"/>
      <c r="K39" s="1316"/>
      <c r="L39" s="1317"/>
      <c r="M39" s="1262">
        <v>2</v>
      </c>
      <c r="N39" s="1684"/>
    </row>
    <row r="40" spans="1:14" ht="15.75" thickBot="1">
      <c r="A40" s="1681"/>
      <c r="B40" s="1320" t="s">
        <v>144</v>
      </c>
      <c r="C40" s="1321"/>
      <c r="D40" s="1322"/>
      <c r="E40" s="1323"/>
      <c r="F40" s="1324"/>
      <c r="G40" s="1325">
        <f>G39</f>
        <v>2</v>
      </c>
      <c r="H40" s="1320" t="s">
        <v>145</v>
      </c>
      <c r="I40" s="1326"/>
      <c r="J40" s="1327"/>
      <c r="K40" s="1323"/>
      <c r="L40" s="1324"/>
      <c r="M40" s="1325">
        <f>M39</f>
        <v>2</v>
      </c>
      <c r="N40" s="1684"/>
    </row>
    <row r="41" spans="1:14">
      <c r="A41" s="1681"/>
      <c r="B41" s="1328" t="s">
        <v>226</v>
      </c>
      <c r="C41" s="1272" t="s">
        <v>179</v>
      </c>
      <c r="D41" s="1273">
        <v>3</v>
      </c>
      <c r="E41" s="1274">
        <v>1.5</v>
      </c>
      <c r="F41" s="1278">
        <v>0</v>
      </c>
      <c r="G41" s="1325">
        <f t="shared" ref="G41:G55" si="4">G40</f>
        <v>2</v>
      </c>
      <c r="H41" s="1307" t="s">
        <v>237</v>
      </c>
      <c r="I41" s="1329" t="s">
        <v>179</v>
      </c>
      <c r="J41" s="1330">
        <v>3</v>
      </c>
      <c r="K41" s="1331">
        <v>1.5</v>
      </c>
      <c r="L41" s="1278">
        <v>0</v>
      </c>
      <c r="M41" s="1325">
        <f t="shared" ref="M41:M55" si="5">M40</f>
        <v>2</v>
      </c>
      <c r="N41" s="1684"/>
    </row>
    <row r="42" spans="1:14">
      <c r="A42" s="1681"/>
      <c r="B42" s="1308" t="s">
        <v>227</v>
      </c>
      <c r="C42" s="1279" t="s">
        <v>179</v>
      </c>
      <c r="D42" s="1283">
        <v>1.5</v>
      </c>
      <c r="E42" s="1283">
        <v>1.5</v>
      </c>
      <c r="F42" s="1278">
        <v>0</v>
      </c>
      <c r="G42" s="1325">
        <f t="shared" si="4"/>
        <v>2</v>
      </c>
      <c r="H42" s="1308" t="s">
        <v>238</v>
      </c>
      <c r="I42" s="1332" t="s">
        <v>179</v>
      </c>
      <c r="J42" s="1273">
        <v>1.5</v>
      </c>
      <c r="K42" s="1274">
        <v>1.5</v>
      </c>
      <c r="L42" s="1278">
        <v>0</v>
      </c>
      <c r="M42" s="1325">
        <f t="shared" si="5"/>
        <v>2</v>
      </c>
      <c r="N42" s="1684"/>
    </row>
    <row r="43" spans="1:14">
      <c r="A43" s="1681"/>
      <c r="B43" s="1308" t="s">
        <v>228</v>
      </c>
      <c r="C43" s="1279" t="s">
        <v>179</v>
      </c>
      <c r="D43" s="1283">
        <v>1.5</v>
      </c>
      <c r="E43" s="1283">
        <v>1.5</v>
      </c>
      <c r="F43" s="1278">
        <v>0</v>
      </c>
      <c r="G43" s="1325">
        <f t="shared" si="4"/>
        <v>2</v>
      </c>
      <c r="H43" s="1308" t="s">
        <v>239</v>
      </c>
      <c r="I43" s="1332" t="s">
        <v>179</v>
      </c>
      <c r="J43" s="1273">
        <v>1.5</v>
      </c>
      <c r="K43" s="1274">
        <v>1.5</v>
      </c>
      <c r="L43" s="1278">
        <v>0</v>
      </c>
      <c r="M43" s="1325">
        <f t="shared" si="5"/>
        <v>2</v>
      </c>
      <c r="N43" s="1684"/>
    </row>
    <row r="44" spans="1:14">
      <c r="A44" s="1681"/>
      <c r="B44" s="1309" t="s">
        <v>229</v>
      </c>
      <c r="C44" s="1279" t="s">
        <v>179</v>
      </c>
      <c r="D44" s="1283">
        <v>1.5</v>
      </c>
      <c r="E44" s="1283">
        <v>1.5</v>
      </c>
      <c r="F44" s="1278">
        <v>0</v>
      </c>
      <c r="G44" s="1325">
        <f t="shared" si="4"/>
        <v>2</v>
      </c>
      <c r="H44" s="1309" t="s">
        <v>240</v>
      </c>
      <c r="I44" s="1332" t="s">
        <v>179</v>
      </c>
      <c r="J44" s="1273">
        <v>1.5</v>
      </c>
      <c r="K44" s="1274">
        <v>1.5</v>
      </c>
      <c r="L44" s="1278">
        <v>0</v>
      </c>
      <c r="M44" s="1325">
        <f t="shared" si="5"/>
        <v>2</v>
      </c>
      <c r="N44" s="1684"/>
    </row>
    <row r="45" spans="1:14">
      <c r="A45" s="1681"/>
      <c r="B45" s="1309" t="s">
        <v>230</v>
      </c>
      <c r="C45" s="1279" t="s">
        <v>179</v>
      </c>
      <c r="D45" s="1278">
        <v>0</v>
      </c>
      <c r="E45" s="1278">
        <v>0</v>
      </c>
      <c r="F45" s="1283">
        <v>1.5</v>
      </c>
      <c r="G45" s="1325">
        <f t="shared" si="4"/>
        <v>2</v>
      </c>
      <c r="H45" s="1309" t="s">
        <v>206</v>
      </c>
      <c r="I45" s="1332" t="s">
        <v>179</v>
      </c>
      <c r="J45" s="1278">
        <v>0</v>
      </c>
      <c r="K45" s="1278">
        <v>0</v>
      </c>
      <c r="L45" s="1275">
        <v>3</v>
      </c>
      <c r="M45" s="1325">
        <f t="shared" si="5"/>
        <v>2</v>
      </c>
      <c r="N45" s="1684"/>
    </row>
    <row r="46" spans="1:14">
      <c r="A46" s="1681"/>
      <c r="B46" s="1309" t="s">
        <v>231</v>
      </c>
      <c r="C46" s="1279" t="s">
        <v>179</v>
      </c>
      <c r="D46" s="1278">
        <v>0</v>
      </c>
      <c r="E46" s="1278">
        <v>0</v>
      </c>
      <c r="F46" s="1283">
        <v>1.5</v>
      </c>
      <c r="G46" s="1325">
        <f t="shared" si="4"/>
        <v>2</v>
      </c>
      <c r="H46" s="1309" t="s">
        <v>241</v>
      </c>
      <c r="I46" s="1332" t="s">
        <v>179</v>
      </c>
      <c r="J46" s="1278">
        <v>0</v>
      </c>
      <c r="K46" s="1278">
        <v>0</v>
      </c>
      <c r="L46" s="1275">
        <v>1.5</v>
      </c>
      <c r="M46" s="1325">
        <f t="shared" si="5"/>
        <v>2</v>
      </c>
      <c r="N46" s="1684"/>
    </row>
    <row r="47" spans="1:14">
      <c r="A47" s="1681"/>
      <c r="B47" s="1309" t="s">
        <v>232</v>
      </c>
      <c r="C47" s="1279" t="s">
        <v>179</v>
      </c>
      <c r="D47" s="1278">
        <v>0</v>
      </c>
      <c r="E47" s="1278">
        <v>0</v>
      </c>
      <c r="F47" s="1283">
        <v>1.5</v>
      </c>
      <c r="G47" s="1325">
        <f t="shared" si="4"/>
        <v>2</v>
      </c>
      <c r="H47" s="1309" t="s">
        <v>242</v>
      </c>
      <c r="I47" s="1332" t="s">
        <v>179</v>
      </c>
      <c r="J47" s="1278">
        <v>0</v>
      </c>
      <c r="K47" s="1278">
        <v>0</v>
      </c>
      <c r="L47" s="1275">
        <v>1</v>
      </c>
      <c r="M47" s="1325">
        <f t="shared" si="5"/>
        <v>2</v>
      </c>
      <c r="N47" s="1684"/>
    </row>
    <row r="48" spans="1:14">
      <c r="A48" s="1681"/>
      <c r="B48" s="1309" t="s">
        <v>233</v>
      </c>
      <c r="C48" s="1279" t="s">
        <v>179</v>
      </c>
      <c r="D48" s="1283">
        <v>1.5</v>
      </c>
      <c r="E48" s="1278">
        <v>0</v>
      </c>
      <c r="F48" s="1283">
        <v>1</v>
      </c>
      <c r="G48" s="1325">
        <f t="shared" si="4"/>
        <v>2</v>
      </c>
      <c r="H48" s="1309" t="s">
        <v>243</v>
      </c>
      <c r="I48" s="1332" t="s">
        <v>179</v>
      </c>
      <c r="J48" s="1278">
        <v>0</v>
      </c>
      <c r="K48" s="1278">
        <v>0</v>
      </c>
      <c r="L48" s="1275">
        <v>1.5</v>
      </c>
      <c r="M48" s="1325">
        <f t="shared" si="5"/>
        <v>2</v>
      </c>
      <c r="N48" s="1684"/>
    </row>
    <row r="49" spans="1:14">
      <c r="A49" s="1681"/>
      <c r="B49" s="1309" t="s">
        <v>234</v>
      </c>
      <c r="C49" s="1279" t="s">
        <v>179</v>
      </c>
      <c r="D49" s="1283">
        <v>1.5</v>
      </c>
      <c r="E49" s="1278">
        <v>0</v>
      </c>
      <c r="F49" s="1278">
        <v>0</v>
      </c>
      <c r="G49" s="1325">
        <f t="shared" si="4"/>
        <v>2</v>
      </c>
      <c r="H49" s="1309" t="s">
        <v>244</v>
      </c>
      <c r="I49" s="1332" t="s">
        <v>179</v>
      </c>
      <c r="J49" s="1273">
        <v>1.5</v>
      </c>
      <c r="K49" s="1278">
        <v>0</v>
      </c>
      <c r="L49" s="1278">
        <v>0</v>
      </c>
      <c r="M49" s="1325">
        <f t="shared" si="5"/>
        <v>2</v>
      </c>
      <c r="N49" s="1684"/>
    </row>
    <row r="50" spans="1:14">
      <c r="A50" s="1681"/>
      <c r="B50" s="1309" t="s">
        <v>235</v>
      </c>
      <c r="C50" s="1279" t="s">
        <v>179</v>
      </c>
      <c r="D50" s="1283">
        <v>1.5</v>
      </c>
      <c r="E50" s="1278">
        <v>0</v>
      </c>
      <c r="F50" s="1278">
        <v>0</v>
      </c>
      <c r="G50" s="1325">
        <f t="shared" si="4"/>
        <v>2</v>
      </c>
      <c r="H50" s="1309" t="s">
        <v>245</v>
      </c>
      <c r="I50" s="1332" t="s">
        <v>179</v>
      </c>
      <c r="J50" s="1273">
        <v>1.5</v>
      </c>
      <c r="K50" s="1278">
        <v>0</v>
      </c>
      <c r="L50" s="1278">
        <v>0</v>
      </c>
      <c r="M50" s="1325">
        <f t="shared" si="5"/>
        <v>2</v>
      </c>
      <c r="N50" s="1684"/>
    </row>
    <row r="51" spans="1:14">
      <c r="A51" s="1681"/>
      <c r="B51" s="1309" t="s">
        <v>353</v>
      </c>
      <c r="C51" s="1279" t="s">
        <v>179</v>
      </c>
      <c r="D51" s="1283">
        <v>1.5</v>
      </c>
      <c r="E51" s="1278">
        <v>0</v>
      </c>
      <c r="F51" s="1278">
        <v>0</v>
      </c>
      <c r="G51" s="1325">
        <f t="shared" si="4"/>
        <v>2</v>
      </c>
      <c r="H51" s="1309" t="s">
        <v>360</v>
      </c>
      <c r="I51" s="1332" t="s">
        <v>179</v>
      </c>
      <c r="J51" s="1273">
        <v>1.5</v>
      </c>
      <c r="K51" s="1278">
        <v>0</v>
      </c>
      <c r="L51" s="1278">
        <v>0</v>
      </c>
      <c r="M51" s="1325">
        <f t="shared" si="5"/>
        <v>2</v>
      </c>
      <c r="N51" s="1684"/>
    </row>
    <row r="52" spans="1:14">
      <c r="A52" s="1681"/>
      <c r="B52" s="1333"/>
      <c r="C52" s="1279" t="s">
        <v>179</v>
      </c>
      <c r="D52" s="1286"/>
      <c r="E52" s="1278"/>
      <c r="F52" s="1280"/>
      <c r="G52" s="1325">
        <f t="shared" si="4"/>
        <v>2</v>
      </c>
      <c r="H52" s="1309"/>
      <c r="I52" s="1332" t="s">
        <v>179</v>
      </c>
      <c r="J52" s="1283"/>
      <c r="K52" s="1278"/>
      <c r="L52" s="1280"/>
      <c r="M52" s="1325">
        <f t="shared" si="5"/>
        <v>2</v>
      </c>
      <c r="N52" s="1684"/>
    </row>
    <row r="53" spans="1:14">
      <c r="A53" s="1681"/>
      <c r="B53" s="1333"/>
      <c r="C53" s="1279" t="s">
        <v>179</v>
      </c>
      <c r="D53" s="1286"/>
      <c r="E53" s="1278"/>
      <c r="F53" s="1280"/>
      <c r="G53" s="1325">
        <f t="shared" si="4"/>
        <v>2</v>
      </c>
      <c r="H53" s="1309"/>
      <c r="I53" s="1332" t="s">
        <v>179</v>
      </c>
      <c r="J53" s="1283"/>
      <c r="K53" s="1278"/>
      <c r="L53" s="1280"/>
      <c r="M53" s="1325">
        <f t="shared" si="5"/>
        <v>2</v>
      </c>
      <c r="N53" s="1684"/>
    </row>
    <row r="54" spans="1:14">
      <c r="A54" s="1681"/>
      <c r="B54" s="1333"/>
      <c r="C54" s="1279" t="s">
        <v>179</v>
      </c>
      <c r="D54" s="1286"/>
      <c r="E54" s="1278"/>
      <c r="F54" s="1280"/>
      <c r="G54" s="1325">
        <f t="shared" si="4"/>
        <v>2</v>
      </c>
      <c r="H54" s="1309"/>
      <c r="I54" s="1332" t="s">
        <v>179</v>
      </c>
      <c r="J54" s="1283"/>
      <c r="K54" s="1278"/>
      <c r="L54" s="1280"/>
      <c r="M54" s="1325">
        <f t="shared" si="5"/>
        <v>2</v>
      </c>
      <c r="N54" s="1684"/>
    </row>
    <row r="55" spans="1:14" ht="15.75" thickBot="1">
      <c r="A55" s="1681"/>
      <c r="B55" s="1334"/>
      <c r="C55" s="1279" t="s">
        <v>179</v>
      </c>
      <c r="D55" s="1287"/>
      <c r="E55" s="1288"/>
      <c r="F55" s="1289"/>
      <c r="G55" s="1325">
        <f t="shared" si="4"/>
        <v>2</v>
      </c>
      <c r="H55" s="1312"/>
      <c r="I55" s="1335" t="s">
        <v>179</v>
      </c>
      <c r="J55" s="1336"/>
      <c r="K55" s="1337"/>
      <c r="L55" s="1338"/>
      <c r="M55" s="1325">
        <f t="shared" si="5"/>
        <v>2</v>
      </c>
      <c r="N55" s="1684"/>
    </row>
    <row r="56" spans="1:14">
      <c r="A56" s="1681"/>
      <c r="B56" s="1257" t="s">
        <v>182</v>
      </c>
      <c r="C56" s="1258"/>
      <c r="D56" s="1339"/>
      <c r="E56" s="1340"/>
      <c r="F56" s="1341"/>
      <c r="G56" s="1262">
        <v>1</v>
      </c>
      <c r="H56" s="1257" t="s">
        <v>182</v>
      </c>
      <c r="I56" s="1263"/>
      <c r="J56" s="1342"/>
      <c r="K56" s="1340"/>
      <c r="L56" s="1341"/>
      <c r="M56" s="1262">
        <v>1</v>
      </c>
      <c r="N56" s="1684"/>
    </row>
    <row r="57" spans="1:14" ht="15.75" thickBot="1">
      <c r="A57" s="1681"/>
      <c r="B57" s="1264" t="s">
        <v>149</v>
      </c>
      <c r="C57" s="1265"/>
      <c r="D57" s="1343"/>
      <c r="E57" s="1344"/>
      <c r="F57" s="1345"/>
      <c r="G57" s="1325">
        <f>G56</f>
        <v>1</v>
      </c>
      <c r="H57" s="1264" t="s">
        <v>150</v>
      </c>
      <c r="I57" s="1346"/>
      <c r="J57" s="1347"/>
      <c r="K57" s="1344"/>
      <c r="L57" s="1345"/>
      <c r="M57" s="1325">
        <f>M56</f>
        <v>1</v>
      </c>
      <c r="N57" s="1684"/>
    </row>
    <row r="58" spans="1:14">
      <c r="A58" s="1681"/>
      <c r="B58" s="1306" t="s">
        <v>246</v>
      </c>
      <c r="C58" s="1348" t="s">
        <v>182</v>
      </c>
      <c r="D58" s="1349">
        <v>3</v>
      </c>
      <c r="E58" s="1274">
        <v>1.5</v>
      </c>
      <c r="F58" s="1278">
        <v>0</v>
      </c>
      <c r="G58" s="1325">
        <f t="shared" ref="G58:G72" si="6">G57</f>
        <v>1</v>
      </c>
      <c r="H58" s="1276" t="s">
        <v>252</v>
      </c>
      <c r="I58" s="1350" t="s">
        <v>182</v>
      </c>
      <c r="J58" s="1349">
        <v>1.5</v>
      </c>
      <c r="K58" s="1274">
        <v>1.5</v>
      </c>
      <c r="L58" s="1278">
        <v>0</v>
      </c>
      <c r="M58" s="1325">
        <f t="shared" ref="M58:M72" si="7">M57</f>
        <v>1</v>
      </c>
      <c r="N58" s="1684"/>
    </row>
    <row r="59" spans="1:14">
      <c r="A59" s="1681"/>
      <c r="B59" s="1281" t="s">
        <v>351</v>
      </c>
      <c r="C59" s="1351" t="s">
        <v>182</v>
      </c>
      <c r="D59" s="1352">
        <v>1.5</v>
      </c>
      <c r="E59" s="1278">
        <v>1.5</v>
      </c>
      <c r="F59" s="1278">
        <v>0</v>
      </c>
      <c r="G59" s="1325">
        <f t="shared" si="6"/>
        <v>1</v>
      </c>
      <c r="H59" s="1281" t="s">
        <v>253</v>
      </c>
      <c r="I59" s="1353" t="s">
        <v>182</v>
      </c>
      <c r="J59" s="1352">
        <v>1.5</v>
      </c>
      <c r="K59" s="1278">
        <v>1.5</v>
      </c>
      <c r="L59" s="1278">
        <v>0</v>
      </c>
      <c r="M59" s="1325">
        <f t="shared" si="7"/>
        <v>1</v>
      </c>
      <c r="N59" s="1684"/>
    </row>
    <row r="60" spans="1:14">
      <c r="A60" s="1681"/>
      <c r="B60" s="1281" t="s">
        <v>247</v>
      </c>
      <c r="C60" s="1351" t="s">
        <v>182</v>
      </c>
      <c r="D60" s="1349">
        <v>1.5</v>
      </c>
      <c r="E60" s="1274">
        <v>1.5</v>
      </c>
      <c r="F60" s="1278">
        <v>0</v>
      </c>
      <c r="G60" s="1325">
        <f t="shared" si="6"/>
        <v>1</v>
      </c>
      <c r="H60" s="1281" t="s">
        <v>254</v>
      </c>
      <c r="I60" s="1353" t="s">
        <v>182</v>
      </c>
      <c r="J60" s="1349">
        <v>3</v>
      </c>
      <c r="K60" s="1274">
        <v>1.5</v>
      </c>
      <c r="L60" s="1278">
        <v>0</v>
      </c>
      <c r="M60" s="1325">
        <f t="shared" si="7"/>
        <v>1</v>
      </c>
      <c r="N60" s="1684"/>
    </row>
    <row r="61" spans="1:14">
      <c r="A61" s="1681"/>
      <c r="B61" s="1284" t="s">
        <v>248</v>
      </c>
      <c r="C61" s="1351" t="s">
        <v>182</v>
      </c>
      <c r="D61" s="1352">
        <v>1.5</v>
      </c>
      <c r="E61" s="1278">
        <v>1.5</v>
      </c>
      <c r="F61" s="1278">
        <v>0</v>
      </c>
      <c r="G61" s="1325">
        <f t="shared" si="6"/>
        <v>1</v>
      </c>
      <c r="H61" s="1284" t="s">
        <v>255</v>
      </c>
      <c r="I61" s="1353" t="s">
        <v>182</v>
      </c>
      <c r="J61" s="1352">
        <v>1.5</v>
      </c>
      <c r="K61" s="1278">
        <v>1.3</v>
      </c>
      <c r="L61" s="1278">
        <v>0</v>
      </c>
      <c r="M61" s="1325">
        <f t="shared" si="7"/>
        <v>1</v>
      </c>
      <c r="N61" s="1684"/>
    </row>
    <row r="62" spans="1:14">
      <c r="A62" s="1681"/>
      <c r="B62" s="1284" t="s">
        <v>249</v>
      </c>
      <c r="C62" s="1351" t="s">
        <v>182</v>
      </c>
      <c r="D62" s="1278">
        <v>0</v>
      </c>
      <c r="E62" s="1278">
        <v>0</v>
      </c>
      <c r="F62" s="1275">
        <v>1.5</v>
      </c>
      <c r="G62" s="1325">
        <f t="shared" si="6"/>
        <v>1</v>
      </c>
      <c r="H62" s="1284" t="s">
        <v>256</v>
      </c>
      <c r="I62" s="1353" t="s">
        <v>182</v>
      </c>
      <c r="J62" s="1278">
        <v>0</v>
      </c>
      <c r="K62" s="1278">
        <v>0</v>
      </c>
      <c r="L62" s="1275">
        <v>1.5</v>
      </c>
      <c r="M62" s="1325">
        <f t="shared" si="7"/>
        <v>1</v>
      </c>
      <c r="N62" s="1684"/>
    </row>
    <row r="63" spans="1:14">
      <c r="A63" s="1681"/>
      <c r="B63" s="1284" t="s">
        <v>347</v>
      </c>
      <c r="C63" s="1351" t="s">
        <v>182</v>
      </c>
      <c r="D63" s="1352">
        <v>1.5</v>
      </c>
      <c r="E63" s="1278">
        <v>0</v>
      </c>
      <c r="F63" s="1280">
        <v>1</v>
      </c>
      <c r="G63" s="1325">
        <f t="shared" si="6"/>
        <v>1</v>
      </c>
      <c r="H63" s="1284" t="s">
        <v>257</v>
      </c>
      <c r="I63" s="1353" t="s">
        <v>182</v>
      </c>
      <c r="J63" s="1352">
        <v>1.5</v>
      </c>
      <c r="K63" s="1278">
        <v>0</v>
      </c>
      <c r="L63" s="1280">
        <v>1</v>
      </c>
      <c r="M63" s="1325">
        <f t="shared" si="7"/>
        <v>1</v>
      </c>
      <c r="N63" s="1684"/>
    </row>
    <row r="64" spans="1:14">
      <c r="A64" s="1681"/>
      <c r="B64" s="1284" t="s">
        <v>350</v>
      </c>
      <c r="C64" s="1351" t="s">
        <v>182</v>
      </c>
      <c r="D64" s="1349">
        <v>1.5</v>
      </c>
      <c r="E64" s="1278">
        <v>0</v>
      </c>
      <c r="F64" s="1275">
        <v>1.5</v>
      </c>
      <c r="G64" s="1325">
        <f t="shared" si="6"/>
        <v>1</v>
      </c>
      <c r="H64" s="1284" t="s">
        <v>258</v>
      </c>
      <c r="I64" s="1353" t="s">
        <v>182</v>
      </c>
      <c r="J64" s="1349">
        <v>1.5</v>
      </c>
      <c r="K64" s="1278">
        <v>0</v>
      </c>
      <c r="L64" s="1275">
        <v>1.5</v>
      </c>
      <c r="M64" s="1325">
        <f t="shared" si="7"/>
        <v>1</v>
      </c>
      <c r="N64" s="1684"/>
    </row>
    <row r="65" spans="1:14">
      <c r="A65" s="1681"/>
      <c r="B65" s="1284" t="s">
        <v>250</v>
      </c>
      <c r="C65" s="1351" t="s">
        <v>182</v>
      </c>
      <c r="D65" s="1352">
        <v>1.5</v>
      </c>
      <c r="E65" s="1278">
        <v>0</v>
      </c>
      <c r="F65" s="1278">
        <v>0</v>
      </c>
      <c r="G65" s="1325">
        <f t="shared" si="6"/>
        <v>1</v>
      </c>
      <c r="H65" s="1284" t="s">
        <v>259</v>
      </c>
      <c r="I65" s="1353" t="s">
        <v>182</v>
      </c>
      <c r="J65" s="1352">
        <v>1.5</v>
      </c>
      <c r="K65" s="1278">
        <v>0</v>
      </c>
      <c r="L65" s="1278">
        <v>0</v>
      </c>
      <c r="M65" s="1325">
        <f t="shared" si="7"/>
        <v>1</v>
      </c>
      <c r="N65" s="1684"/>
    </row>
    <row r="66" spans="1:14">
      <c r="A66" s="1681"/>
      <c r="B66" s="1284" t="s">
        <v>352</v>
      </c>
      <c r="C66" s="1351" t="s">
        <v>182</v>
      </c>
      <c r="D66" s="1349">
        <v>1.5</v>
      </c>
      <c r="E66" s="1278">
        <v>0</v>
      </c>
      <c r="F66" s="1278">
        <v>0</v>
      </c>
      <c r="G66" s="1325">
        <f t="shared" si="6"/>
        <v>1</v>
      </c>
      <c r="H66" s="1284" t="s">
        <v>260</v>
      </c>
      <c r="I66" s="1353" t="s">
        <v>182</v>
      </c>
      <c r="J66" s="1349">
        <v>1.5</v>
      </c>
      <c r="K66" s="1278">
        <v>0</v>
      </c>
      <c r="L66" s="1278">
        <v>0</v>
      </c>
      <c r="M66" s="1325">
        <f t="shared" si="7"/>
        <v>1</v>
      </c>
      <c r="N66" s="1684"/>
    </row>
    <row r="67" spans="1:14">
      <c r="A67" s="1681"/>
      <c r="B67" s="1284" t="s">
        <v>251</v>
      </c>
      <c r="C67" s="1351" t="s">
        <v>182</v>
      </c>
      <c r="D67" s="1354">
        <v>1.5</v>
      </c>
      <c r="E67" s="1278">
        <v>0</v>
      </c>
      <c r="F67" s="1278">
        <v>0</v>
      </c>
      <c r="G67" s="1325">
        <f t="shared" si="6"/>
        <v>1</v>
      </c>
      <c r="H67" s="1284" t="s">
        <v>261</v>
      </c>
      <c r="I67" s="1353" t="s">
        <v>182</v>
      </c>
      <c r="J67" s="1352">
        <v>1.5</v>
      </c>
      <c r="K67" s="1278">
        <v>0</v>
      </c>
      <c r="L67" s="1278">
        <v>0</v>
      </c>
      <c r="M67" s="1325">
        <f t="shared" si="7"/>
        <v>1</v>
      </c>
      <c r="N67" s="1684"/>
    </row>
    <row r="68" spans="1:14">
      <c r="A68" s="1681"/>
      <c r="B68" s="1284"/>
      <c r="C68" s="1351" t="s">
        <v>182</v>
      </c>
      <c r="D68" s="1355"/>
      <c r="E68" s="1278"/>
      <c r="F68" s="1280"/>
      <c r="G68" s="1325">
        <f t="shared" si="6"/>
        <v>1</v>
      </c>
      <c r="H68" s="1284"/>
      <c r="I68" s="1353" t="s">
        <v>182</v>
      </c>
      <c r="J68" s="1352"/>
      <c r="K68" s="1278"/>
      <c r="L68" s="1280"/>
      <c r="M68" s="1325">
        <f t="shared" si="7"/>
        <v>1</v>
      </c>
      <c r="N68" s="1684"/>
    </row>
    <row r="69" spans="1:14">
      <c r="A69" s="1681"/>
      <c r="B69" s="1284"/>
      <c r="C69" s="1351" t="s">
        <v>182</v>
      </c>
      <c r="D69" s="1355"/>
      <c r="E69" s="1278"/>
      <c r="F69" s="1280"/>
      <c r="G69" s="1325">
        <f t="shared" si="6"/>
        <v>1</v>
      </c>
      <c r="H69" s="1284"/>
      <c r="I69" s="1353" t="s">
        <v>182</v>
      </c>
      <c r="J69" s="1352"/>
      <c r="K69" s="1278"/>
      <c r="L69" s="1280"/>
      <c r="M69" s="1325">
        <f t="shared" si="7"/>
        <v>1</v>
      </c>
      <c r="N69" s="1684"/>
    </row>
    <row r="70" spans="1:14">
      <c r="A70" s="1681"/>
      <c r="B70" s="1284"/>
      <c r="C70" s="1351" t="s">
        <v>182</v>
      </c>
      <c r="D70" s="1355"/>
      <c r="E70" s="1278"/>
      <c r="F70" s="1280"/>
      <c r="G70" s="1325">
        <f t="shared" si="6"/>
        <v>1</v>
      </c>
      <c r="H70" s="1284"/>
      <c r="I70" s="1353" t="s">
        <v>182</v>
      </c>
      <c r="J70" s="1352"/>
      <c r="K70" s="1278"/>
      <c r="L70" s="1280"/>
      <c r="M70" s="1325">
        <f t="shared" si="7"/>
        <v>1</v>
      </c>
      <c r="N70" s="1684"/>
    </row>
    <row r="71" spans="1:14">
      <c r="A71" s="1681"/>
      <c r="B71" s="1284"/>
      <c r="C71" s="1351" t="s">
        <v>182</v>
      </c>
      <c r="D71" s="1355"/>
      <c r="E71" s="1278"/>
      <c r="F71" s="1280"/>
      <c r="G71" s="1325">
        <f t="shared" si="6"/>
        <v>1</v>
      </c>
      <c r="H71" s="1284"/>
      <c r="I71" s="1353" t="s">
        <v>182</v>
      </c>
      <c r="J71" s="1352"/>
      <c r="K71" s="1278"/>
      <c r="L71" s="1280"/>
      <c r="M71" s="1325">
        <f t="shared" si="7"/>
        <v>1</v>
      </c>
      <c r="N71" s="1684"/>
    </row>
    <row r="72" spans="1:14" ht="15.75" thickBot="1">
      <c r="A72" s="1681"/>
      <c r="B72" s="1311"/>
      <c r="C72" s="1351" t="s">
        <v>182</v>
      </c>
      <c r="D72" s="1356"/>
      <c r="E72" s="1288"/>
      <c r="F72" s="1289"/>
      <c r="G72" s="1325">
        <f t="shared" si="6"/>
        <v>1</v>
      </c>
      <c r="H72" s="1311"/>
      <c r="I72" s="1335" t="s">
        <v>182</v>
      </c>
      <c r="J72" s="1357"/>
      <c r="K72" s="1288"/>
      <c r="L72" s="1289"/>
      <c r="M72" s="1325">
        <f t="shared" si="7"/>
        <v>1</v>
      </c>
      <c r="N72" s="1684"/>
    </row>
    <row r="73" spans="1:14">
      <c r="A73" s="1681"/>
      <c r="B73" s="1292" t="s">
        <v>183</v>
      </c>
      <c r="C73" s="1358"/>
      <c r="D73" s="1294"/>
      <c r="E73" s="1295"/>
      <c r="F73" s="1296"/>
      <c r="G73" s="1262">
        <v>2</v>
      </c>
      <c r="H73" s="1292" t="s">
        <v>183</v>
      </c>
      <c r="I73" s="1359"/>
      <c r="J73" s="1298"/>
      <c r="K73" s="1295"/>
      <c r="L73" s="1296"/>
      <c r="M73" s="1262">
        <v>2</v>
      </c>
      <c r="N73" s="1684"/>
    </row>
    <row r="74" spans="1:14" ht="15.75" thickBot="1">
      <c r="A74" s="1681"/>
      <c r="B74" s="1299" t="s">
        <v>151</v>
      </c>
      <c r="C74" s="1300"/>
      <c r="D74" s="1301"/>
      <c r="E74" s="1302"/>
      <c r="F74" s="1303"/>
      <c r="G74" s="1269">
        <f>G73</f>
        <v>2</v>
      </c>
      <c r="H74" s="1299" t="s">
        <v>152</v>
      </c>
      <c r="I74" s="1304"/>
      <c r="J74" s="1305"/>
      <c r="K74" s="1302"/>
      <c r="L74" s="1303"/>
      <c r="M74" s="1269">
        <f>M73</f>
        <v>2</v>
      </c>
      <c r="N74" s="1684"/>
    </row>
    <row r="75" spans="1:14">
      <c r="A75" s="1681"/>
      <c r="B75" s="1328" t="s">
        <v>343</v>
      </c>
      <c r="C75" s="1272" t="s">
        <v>183</v>
      </c>
      <c r="D75" s="1273">
        <v>3</v>
      </c>
      <c r="E75" s="1274">
        <v>1.5</v>
      </c>
      <c r="F75" s="1278">
        <v>0</v>
      </c>
      <c r="G75" s="1269">
        <f t="shared" ref="G75:G89" si="8">G74</f>
        <v>2</v>
      </c>
      <c r="H75" s="1307" t="s">
        <v>267</v>
      </c>
      <c r="I75" s="1329" t="s">
        <v>183</v>
      </c>
      <c r="J75" s="1330">
        <v>3</v>
      </c>
      <c r="K75" s="1331">
        <v>1.5</v>
      </c>
      <c r="L75" s="1278">
        <v>0</v>
      </c>
      <c r="M75" s="1269">
        <f t="shared" ref="M75:M89" si="9">M74</f>
        <v>2</v>
      </c>
      <c r="N75" s="1684"/>
    </row>
    <row r="76" spans="1:14">
      <c r="A76" s="1681"/>
      <c r="B76" s="1308" t="s">
        <v>349</v>
      </c>
      <c r="C76" s="1279" t="s">
        <v>183</v>
      </c>
      <c r="D76" s="1274">
        <v>1.5</v>
      </c>
      <c r="E76" s="1274">
        <v>1.5</v>
      </c>
      <c r="F76" s="1278">
        <v>0</v>
      </c>
      <c r="G76" s="1269">
        <f t="shared" si="8"/>
        <v>2</v>
      </c>
      <c r="H76" s="1308" t="s">
        <v>268</v>
      </c>
      <c r="I76" s="1332" t="s">
        <v>183</v>
      </c>
      <c r="J76" s="1273">
        <v>1.5</v>
      </c>
      <c r="K76" s="1274">
        <v>1.5</v>
      </c>
      <c r="L76" s="1278">
        <v>0</v>
      </c>
      <c r="M76" s="1269">
        <f t="shared" si="9"/>
        <v>2</v>
      </c>
      <c r="N76" s="1684"/>
    </row>
    <row r="77" spans="1:14">
      <c r="A77" s="1681"/>
      <c r="B77" s="1308" t="s">
        <v>262</v>
      </c>
      <c r="C77" s="1279" t="s">
        <v>183</v>
      </c>
      <c r="D77" s="1274">
        <v>1.5</v>
      </c>
      <c r="E77" s="1274">
        <v>1.5</v>
      </c>
      <c r="F77" s="1278">
        <v>0</v>
      </c>
      <c r="G77" s="1269">
        <f t="shared" si="8"/>
        <v>2</v>
      </c>
      <c r="H77" s="1308" t="s">
        <v>269</v>
      </c>
      <c r="I77" s="1332" t="s">
        <v>183</v>
      </c>
      <c r="J77" s="1273">
        <v>1.5</v>
      </c>
      <c r="K77" s="1274">
        <v>1.5</v>
      </c>
      <c r="L77" s="1278">
        <v>0</v>
      </c>
      <c r="M77" s="1269">
        <f t="shared" si="9"/>
        <v>2</v>
      </c>
      <c r="N77" s="1684"/>
    </row>
    <row r="78" spans="1:14">
      <c r="A78" s="1681"/>
      <c r="B78" s="1309" t="s">
        <v>263</v>
      </c>
      <c r="C78" s="1279" t="s">
        <v>183</v>
      </c>
      <c r="D78" s="1274">
        <v>1.5</v>
      </c>
      <c r="E78" s="1274">
        <v>1.5</v>
      </c>
      <c r="F78" s="1278">
        <v>0</v>
      </c>
      <c r="G78" s="1269">
        <f t="shared" si="8"/>
        <v>2</v>
      </c>
      <c r="H78" s="1309" t="s">
        <v>270</v>
      </c>
      <c r="I78" s="1332" t="s">
        <v>183</v>
      </c>
      <c r="J78" s="1273">
        <v>1.5</v>
      </c>
      <c r="K78" s="1274">
        <v>1.5</v>
      </c>
      <c r="L78" s="1278">
        <v>0</v>
      </c>
      <c r="M78" s="1269">
        <f t="shared" si="9"/>
        <v>2</v>
      </c>
      <c r="N78" s="1684"/>
    </row>
    <row r="79" spans="1:14">
      <c r="A79" s="1681"/>
      <c r="B79" s="1309" t="s">
        <v>264</v>
      </c>
      <c r="C79" s="1279" t="s">
        <v>183</v>
      </c>
      <c r="D79" s="1278">
        <v>0</v>
      </c>
      <c r="E79" s="1278">
        <v>0</v>
      </c>
      <c r="F79" s="1274">
        <v>1.5</v>
      </c>
      <c r="G79" s="1269">
        <f t="shared" si="8"/>
        <v>2</v>
      </c>
      <c r="H79" s="1309" t="s">
        <v>271</v>
      </c>
      <c r="I79" s="1332" t="s">
        <v>183</v>
      </c>
      <c r="J79" s="1278">
        <v>0</v>
      </c>
      <c r="K79" s="1278">
        <v>0</v>
      </c>
      <c r="L79" s="1275">
        <v>1.5</v>
      </c>
      <c r="M79" s="1269">
        <f t="shared" si="9"/>
        <v>2</v>
      </c>
      <c r="N79" s="1684"/>
    </row>
    <row r="80" spans="1:14">
      <c r="A80" s="1681"/>
      <c r="B80" s="1309" t="s">
        <v>265</v>
      </c>
      <c r="C80" s="1279" t="s">
        <v>183</v>
      </c>
      <c r="D80" s="1274">
        <v>1.5</v>
      </c>
      <c r="E80" s="1278">
        <v>0</v>
      </c>
      <c r="F80" s="1274">
        <v>1.5</v>
      </c>
      <c r="G80" s="1269">
        <f t="shared" si="8"/>
        <v>2</v>
      </c>
      <c r="H80" s="1309" t="s">
        <v>272</v>
      </c>
      <c r="I80" s="1332" t="s">
        <v>183</v>
      </c>
      <c r="J80" s="1273">
        <v>1.5</v>
      </c>
      <c r="K80" s="1278">
        <v>0</v>
      </c>
      <c r="L80" s="1275">
        <v>1</v>
      </c>
      <c r="M80" s="1269">
        <f t="shared" si="9"/>
        <v>2</v>
      </c>
      <c r="N80" s="1684"/>
    </row>
    <row r="81" spans="1:14">
      <c r="A81" s="1681"/>
      <c r="B81" s="1309" t="s">
        <v>266</v>
      </c>
      <c r="C81" s="1279" t="s">
        <v>183</v>
      </c>
      <c r="D81" s="1274">
        <v>1.5</v>
      </c>
      <c r="E81" s="1278">
        <v>0</v>
      </c>
      <c r="F81" s="1394">
        <v>1.5</v>
      </c>
      <c r="G81" s="1269">
        <f t="shared" si="8"/>
        <v>2</v>
      </c>
      <c r="H81" s="1309" t="s">
        <v>273</v>
      </c>
      <c r="I81" s="1332" t="s">
        <v>183</v>
      </c>
      <c r="J81" s="1273">
        <v>1.5</v>
      </c>
      <c r="K81" s="1278">
        <v>0</v>
      </c>
      <c r="L81" s="1275">
        <v>1.5</v>
      </c>
      <c r="M81" s="1269">
        <f t="shared" si="9"/>
        <v>2</v>
      </c>
      <c r="N81" s="1684"/>
    </row>
    <row r="82" spans="1:14">
      <c r="A82" s="1681"/>
      <c r="B82" s="1309" t="s">
        <v>335</v>
      </c>
      <c r="C82" s="1279" t="s">
        <v>183</v>
      </c>
      <c r="D82" s="1274">
        <v>1.5</v>
      </c>
      <c r="E82" s="1278">
        <v>0</v>
      </c>
      <c r="F82" s="1278">
        <v>0</v>
      </c>
      <c r="G82" s="1269">
        <f t="shared" si="8"/>
        <v>2</v>
      </c>
      <c r="H82" s="1309" t="s">
        <v>335</v>
      </c>
      <c r="I82" s="1332" t="s">
        <v>183</v>
      </c>
      <c r="J82" s="1273">
        <v>1.5</v>
      </c>
      <c r="K82" s="1278">
        <v>0</v>
      </c>
      <c r="L82" s="1278">
        <v>0</v>
      </c>
      <c r="M82" s="1269">
        <f t="shared" si="9"/>
        <v>2</v>
      </c>
      <c r="N82" s="1684"/>
    </row>
    <row r="83" spans="1:14">
      <c r="A83" s="1681"/>
      <c r="B83" s="1309" t="s">
        <v>334</v>
      </c>
      <c r="C83" s="1279" t="s">
        <v>183</v>
      </c>
      <c r="D83" s="1274">
        <v>1.5</v>
      </c>
      <c r="E83" s="1278">
        <v>0</v>
      </c>
      <c r="F83" s="1278">
        <v>0</v>
      </c>
      <c r="G83" s="1269">
        <f t="shared" si="8"/>
        <v>2</v>
      </c>
      <c r="H83" s="1309" t="s">
        <v>334</v>
      </c>
      <c r="I83" s="1332" t="s">
        <v>183</v>
      </c>
      <c r="J83" s="1273">
        <v>1.5</v>
      </c>
      <c r="K83" s="1278">
        <v>0</v>
      </c>
      <c r="L83" s="1278">
        <v>0</v>
      </c>
      <c r="M83" s="1269">
        <f t="shared" si="9"/>
        <v>2</v>
      </c>
      <c r="N83" s="1684"/>
    </row>
    <row r="84" spans="1:14">
      <c r="A84" s="1681"/>
      <c r="B84" s="1309" t="s">
        <v>361</v>
      </c>
      <c r="C84" s="1279" t="s">
        <v>183</v>
      </c>
      <c r="D84" s="1274">
        <v>1.5</v>
      </c>
      <c r="E84" s="1278">
        <v>0</v>
      </c>
      <c r="F84" s="1278">
        <v>0</v>
      </c>
      <c r="G84" s="1269">
        <f t="shared" si="8"/>
        <v>2</v>
      </c>
      <c r="H84" s="1309" t="s">
        <v>357</v>
      </c>
      <c r="I84" s="1332" t="s">
        <v>183</v>
      </c>
      <c r="J84" s="1273">
        <v>1.5</v>
      </c>
      <c r="K84" s="1278">
        <v>0</v>
      </c>
      <c r="L84" s="1278">
        <v>0</v>
      </c>
      <c r="M84" s="1269">
        <f t="shared" si="9"/>
        <v>2</v>
      </c>
      <c r="N84" s="1684"/>
    </row>
    <row r="85" spans="1:14">
      <c r="A85" s="1681"/>
      <c r="B85" s="1309"/>
      <c r="C85" s="1279" t="s">
        <v>183</v>
      </c>
      <c r="D85" s="1286"/>
      <c r="E85" s="1278"/>
      <c r="F85" s="1280"/>
      <c r="G85" s="1269">
        <f t="shared" si="8"/>
        <v>2</v>
      </c>
      <c r="H85" s="1309"/>
      <c r="I85" s="1332" t="s">
        <v>183</v>
      </c>
      <c r="J85" s="1283"/>
      <c r="K85" s="1278"/>
      <c r="L85" s="1280"/>
      <c r="M85" s="1269">
        <f t="shared" si="9"/>
        <v>2</v>
      </c>
      <c r="N85" s="1684"/>
    </row>
    <row r="86" spans="1:14">
      <c r="A86" s="1681"/>
      <c r="B86" s="1309"/>
      <c r="C86" s="1279" t="s">
        <v>183</v>
      </c>
      <c r="D86" s="1286"/>
      <c r="E86" s="1278"/>
      <c r="F86" s="1280"/>
      <c r="G86" s="1269">
        <f t="shared" si="8"/>
        <v>2</v>
      </c>
      <c r="H86" s="1309"/>
      <c r="I86" s="1332" t="s">
        <v>183</v>
      </c>
      <c r="J86" s="1283"/>
      <c r="K86" s="1278"/>
      <c r="L86" s="1280"/>
      <c r="M86" s="1269">
        <f t="shared" si="9"/>
        <v>2</v>
      </c>
      <c r="N86" s="1684"/>
    </row>
    <row r="87" spans="1:14">
      <c r="A87" s="1681"/>
      <c r="B87" s="1309"/>
      <c r="C87" s="1279" t="s">
        <v>183</v>
      </c>
      <c r="D87" s="1286"/>
      <c r="E87" s="1278"/>
      <c r="F87" s="1280"/>
      <c r="G87" s="1269">
        <f t="shared" si="8"/>
        <v>2</v>
      </c>
      <c r="H87" s="1309"/>
      <c r="I87" s="1332" t="s">
        <v>183</v>
      </c>
      <c r="J87" s="1283"/>
      <c r="K87" s="1278"/>
      <c r="L87" s="1280"/>
      <c r="M87" s="1269">
        <f t="shared" si="9"/>
        <v>2</v>
      </c>
      <c r="N87" s="1684"/>
    </row>
    <row r="88" spans="1:14">
      <c r="A88" s="1681"/>
      <c r="B88" s="1309"/>
      <c r="C88" s="1279" t="s">
        <v>183</v>
      </c>
      <c r="D88" s="1286"/>
      <c r="E88" s="1278"/>
      <c r="F88" s="1280"/>
      <c r="G88" s="1269">
        <f t="shared" si="8"/>
        <v>2</v>
      </c>
      <c r="H88" s="1309"/>
      <c r="I88" s="1332" t="s">
        <v>183</v>
      </c>
      <c r="J88" s="1283"/>
      <c r="K88" s="1278"/>
      <c r="L88" s="1280"/>
      <c r="M88" s="1269">
        <f t="shared" si="9"/>
        <v>2</v>
      </c>
      <c r="N88" s="1684"/>
    </row>
    <row r="89" spans="1:14" ht="15.75" thickBot="1">
      <c r="A89" s="1681"/>
      <c r="B89" s="1312"/>
      <c r="C89" s="1279" t="s">
        <v>183</v>
      </c>
      <c r="D89" s="1287"/>
      <c r="E89" s="1288"/>
      <c r="F89" s="1289"/>
      <c r="G89" s="1269">
        <f t="shared" si="8"/>
        <v>2</v>
      </c>
      <c r="H89" s="1312"/>
      <c r="I89" s="1335" t="s">
        <v>183</v>
      </c>
      <c r="J89" s="1336"/>
      <c r="K89" s="1337"/>
      <c r="L89" s="1338"/>
      <c r="M89" s="1269">
        <f t="shared" si="9"/>
        <v>2</v>
      </c>
      <c r="N89" s="1684"/>
    </row>
    <row r="90" spans="1:14">
      <c r="A90" s="1681"/>
      <c r="B90" s="1313" t="s">
        <v>184</v>
      </c>
      <c r="C90" s="1314"/>
      <c r="D90" s="1315"/>
      <c r="E90" s="1316"/>
      <c r="F90" s="1317"/>
      <c r="G90" s="1262">
        <v>2</v>
      </c>
      <c r="H90" s="1313" t="s">
        <v>184</v>
      </c>
      <c r="I90" s="1318"/>
      <c r="J90" s="1319"/>
      <c r="K90" s="1316"/>
      <c r="L90" s="1317"/>
      <c r="M90" s="1262">
        <v>2</v>
      </c>
      <c r="N90" s="1684"/>
    </row>
    <row r="91" spans="1:14" ht="15.75" thickBot="1">
      <c r="A91" s="1681"/>
      <c r="B91" s="1320" t="s">
        <v>153</v>
      </c>
      <c r="C91" s="1321"/>
      <c r="D91" s="1322"/>
      <c r="E91" s="1323"/>
      <c r="F91" s="1324"/>
      <c r="G91" s="1269">
        <f>G90</f>
        <v>2</v>
      </c>
      <c r="H91" s="1320" t="s">
        <v>154</v>
      </c>
      <c r="I91" s="1326"/>
      <c r="J91" s="1327"/>
      <c r="K91" s="1323"/>
      <c r="L91" s="1324"/>
      <c r="M91" s="1269">
        <f>M90</f>
        <v>2</v>
      </c>
      <c r="N91" s="1684"/>
    </row>
    <row r="92" spans="1:14">
      <c r="A92" s="1681"/>
      <c r="B92" s="1328" t="s">
        <v>283</v>
      </c>
      <c r="C92" s="1272" t="s">
        <v>184</v>
      </c>
      <c r="D92" s="1273">
        <v>3</v>
      </c>
      <c r="E92" s="1274">
        <v>1.5</v>
      </c>
      <c r="F92" s="1278">
        <v>0</v>
      </c>
      <c r="G92" s="1269">
        <f t="shared" ref="G92:G106" si="10">G91</f>
        <v>2</v>
      </c>
      <c r="H92" s="1350" t="s">
        <v>291</v>
      </c>
      <c r="I92" s="1277" t="s">
        <v>184</v>
      </c>
      <c r="J92" s="1273">
        <v>1.5</v>
      </c>
      <c r="K92" s="1273">
        <v>1.5</v>
      </c>
      <c r="L92" s="1278">
        <v>0</v>
      </c>
      <c r="M92" s="1269">
        <f t="shared" ref="M92:M106" si="11">M91</f>
        <v>2</v>
      </c>
      <c r="N92" s="1684"/>
    </row>
    <row r="93" spans="1:14">
      <c r="A93" s="1681"/>
      <c r="B93" s="1308" t="s">
        <v>284</v>
      </c>
      <c r="C93" s="1279" t="s">
        <v>184</v>
      </c>
      <c r="D93" s="1274">
        <v>1.5</v>
      </c>
      <c r="E93" s="1274">
        <v>1.5</v>
      </c>
      <c r="F93" s="1278">
        <v>0</v>
      </c>
      <c r="G93" s="1269">
        <f t="shared" si="10"/>
        <v>2</v>
      </c>
      <c r="H93" s="1353" t="s">
        <v>292</v>
      </c>
      <c r="I93" s="1282" t="s">
        <v>184</v>
      </c>
      <c r="J93" s="1273">
        <v>1.5</v>
      </c>
      <c r="K93" s="1273">
        <v>1.5</v>
      </c>
      <c r="L93" s="1278">
        <v>0</v>
      </c>
      <c r="M93" s="1269">
        <f t="shared" si="11"/>
        <v>2</v>
      </c>
      <c r="N93" s="1684"/>
    </row>
    <row r="94" spans="1:14">
      <c r="A94" s="1681"/>
      <c r="B94" s="1308" t="s">
        <v>285</v>
      </c>
      <c r="C94" s="1279" t="s">
        <v>184</v>
      </c>
      <c r="D94" s="1274">
        <v>1.5</v>
      </c>
      <c r="E94" s="1274">
        <v>1.5</v>
      </c>
      <c r="F94" s="1278">
        <v>0</v>
      </c>
      <c r="G94" s="1269">
        <f t="shared" si="10"/>
        <v>2</v>
      </c>
      <c r="H94" s="1353" t="s">
        <v>293</v>
      </c>
      <c r="I94" s="1282" t="s">
        <v>184</v>
      </c>
      <c r="J94" s="1273">
        <v>1.5</v>
      </c>
      <c r="K94" s="1278">
        <v>0</v>
      </c>
      <c r="L94" s="1278">
        <v>0</v>
      </c>
      <c r="M94" s="1269">
        <f t="shared" si="11"/>
        <v>2</v>
      </c>
      <c r="N94" s="1684"/>
    </row>
    <row r="95" spans="1:14">
      <c r="A95" s="1681"/>
      <c r="B95" s="1309" t="s">
        <v>286</v>
      </c>
      <c r="C95" s="1279" t="s">
        <v>184</v>
      </c>
      <c r="D95" s="1274">
        <v>1.5</v>
      </c>
      <c r="E95" s="1274">
        <v>1.5</v>
      </c>
      <c r="F95" s="1278">
        <v>0</v>
      </c>
      <c r="G95" s="1269">
        <f t="shared" si="10"/>
        <v>2</v>
      </c>
      <c r="H95" s="1360" t="s">
        <v>294</v>
      </c>
      <c r="I95" s="1282" t="s">
        <v>184</v>
      </c>
      <c r="J95" s="1273">
        <v>1.5</v>
      </c>
      <c r="K95" s="1273">
        <v>1.5</v>
      </c>
      <c r="L95" s="1278">
        <v>0</v>
      </c>
      <c r="M95" s="1269">
        <f t="shared" si="11"/>
        <v>2</v>
      </c>
      <c r="N95" s="1684"/>
    </row>
    <row r="96" spans="1:14">
      <c r="A96" s="1681"/>
      <c r="B96" s="1309" t="s">
        <v>287</v>
      </c>
      <c r="C96" s="1279" t="s">
        <v>184</v>
      </c>
      <c r="D96" s="1274">
        <v>1.5</v>
      </c>
      <c r="E96" s="1278">
        <v>0</v>
      </c>
      <c r="F96" s="1274">
        <v>1.5</v>
      </c>
      <c r="G96" s="1269">
        <f t="shared" si="10"/>
        <v>2</v>
      </c>
      <c r="H96" s="1360" t="s">
        <v>295</v>
      </c>
      <c r="I96" s="1282" t="s">
        <v>184</v>
      </c>
      <c r="J96" s="1273">
        <v>1.5</v>
      </c>
      <c r="K96" s="1273">
        <v>1.5</v>
      </c>
      <c r="L96" s="1278">
        <v>0</v>
      </c>
      <c r="M96" s="1269">
        <f t="shared" si="11"/>
        <v>2</v>
      </c>
      <c r="N96" s="1684"/>
    </row>
    <row r="97" spans="1:14">
      <c r="A97" s="1681"/>
      <c r="B97" s="1309" t="s">
        <v>288</v>
      </c>
      <c r="C97" s="1279" t="s">
        <v>184</v>
      </c>
      <c r="D97" s="1278">
        <v>0</v>
      </c>
      <c r="E97" s="1278">
        <v>0</v>
      </c>
      <c r="F97" s="1274">
        <v>1.5</v>
      </c>
      <c r="G97" s="1269">
        <f t="shared" si="10"/>
        <v>2</v>
      </c>
      <c r="H97" s="1360" t="s">
        <v>296</v>
      </c>
      <c r="I97" s="1282" t="s">
        <v>184</v>
      </c>
      <c r="J97" s="1273">
        <v>1.5</v>
      </c>
      <c r="K97" s="1278">
        <v>0</v>
      </c>
      <c r="L97" s="1280">
        <v>1.5</v>
      </c>
      <c r="M97" s="1269">
        <f t="shared" si="11"/>
        <v>2</v>
      </c>
      <c r="N97" s="1684"/>
    </row>
    <row r="98" spans="1:14">
      <c r="A98" s="1681"/>
      <c r="B98" s="1309" t="s">
        <v>289</v>
      </c>
      <c r="C98" s="1279" t="s">
        <v>184</v>
      </c>
      <c r="D98" s="1278">
        <v>0</v>
      </c>
      <c r="E98" s="1278">
        <v>0</v>
      </c>
      <c r="F98" s="1274">
        <v>1.5</v>
      </c>
      <c r="G98" s="1269">
        <f t="shared" si="10"/>
        <v>2</v>
      </c>
      <c r="H98" s="1360" t="s">
        <v>297</v>
      </c>
      <c r="I98" s="1282" t="s">
        <v>184</v>
      </c>
      <c r="J98" s="1278">
        <v>0</v>
      </c>
      <c r="K98" s="1278">
        <v>0</v>
      </c>
      <c r="L98" s="1280">
        <v>1.5</v>
      </c>
      <c r="M98" s="1269">
        <f t="shared" si="11"/>
        <v>2</v>
      </c>
      <c r="N98" s="1684"/>
    </row>
    <row r="99" spans="1:14">
      <c r="A99" s="1681"/>
      <c r="B99" s="1309" t="s">
        <v>290</v>
      </c>
      <c r="C99" s="1279" t="s">
        <v>184</v>
      </c>
      <c r="D99" s="1278">
        <v>0</v>
      </c>
      <c r="E99" s="1278">
        <v>0</v>
      </c>
      <c r="F99" s="1274">
        <v>1</v>
      </c>
      <c r="G99" s="1269">
        <f t="shared" si="10"/>
        <v>2</v>
      </c>
      <c r="H99" s="1360" t="s">
        <v>298</v>
      </c>
      <c r="I99" s="1282" t="s">
        <v>184</v>
      </c>
      <c r="J99" s="1283">
        <v>1.5</v>
      </c>
      <c r="K99" s="1278">
        <v>0</v>
      </c>
      <c r="L99" s="1280">
        <v>1</v>
      </c>
      <c r="M99" s="1269">
        <f t="shared" si="11"/>
        <v>2</v>
      </c>
      <c r="N99" s="1684"/>
    </row>
    <row r="100" spans="1:14">
      <c r="A100" s="1681"/>
      <c r="B100" s="1309" t="s">
        <v>336</v>
      </c>
      <c r="C100" s="1279" t="s">
        <v>184</v>
      </c>
      <c r="D100" s="1274">
        <v>1.5</v>
      </c>
      <c r="E100" s="1278">
        <v>0</v>
      </c>
      <c r="F100" s="1278">
        <v>0</v>
      </c>
      <c r="G100" s="1269">
        <f t="shared" si="10"/>
        <v>2</v>
      </c>
      <c r="H100" s="1309" t="s">
        <v>336</v>
      </c>
      <c r="I100" s="1282" t="s">
        <v>184</v>
      </c>
      <c r="J100" s="1283">
        <v>1.5</v>
      </c>
      <c r="K100" s="1278">
        <v>0</v>
      </c>
      <c r="L100" s="1278">
        <v>0</v>
      </c>
      <c r="M100" s="1269">
        <f t="shared" si="11"/>
        <v>2</v>
      </c>
      <c r="N100" s="1684"/>
    </row>
    <row r="101" spans="1:14">
      <c r="A101" s="1681"/>
      <c r="B101" s="1309" t="s">
        <v>337</v>
      </c>
      <c r="C101" s="1279" t="s">
        <v>184</v>
      </c>
      <c r="D101" s="1274">
        <v>1.5</v>
      </c>
      <c r="E101" s="1278">
        <v>0</v>
      </c>
      <c r="F101" s="1278">
        <v>0</v>
      </c>
      <c r="G101" s="1269">
        <f t="shared" si="10"/>
        <v>2</v>
      </c>
      <c r="H101" s="1309" t="s">
        <v>337</v>
      </c>
      <c r="I101" s="1282" t="s">
        <v>184</v>
      </c>
      <c r="J101" s="1283">
        <v>1.5</v>
      </c>
      <c r="K101" s="1278">
        <v>0</v>
      </c>
      <c r="L101" s="1278">
        <v>0</v>
      </c>
      <c r="M101" s="1269">
        <f t="shared" si="11"/>
        <v>2</v>
      </c>
      <c r="N101" s="1684"/>
    </row>
    <row r="102" spans="1:14">
      <c r="A102" s="1681"/>
      <c r="B102" s="1309" t="s">
        <v>362</v>
      </c>
      <c r="C102" s="1279" t="s">
        <v>184</v>
      </c>
      <c r="D102" s="1274">
        <v>1.5</v>
      </c>
      <c r="E102" s="1278">
        <v>0</v>
      </c>
      <c r="F102" s="1278">
        <v>0</v>
      </c>
      <c r="G102" s="1269">
        <f t="shared" si="10"/>
        <v>2</v>
      </c>
      <c r="H102" s="1360" t="s">
        <v>358</v>
      </c>
      <c r="I102" s="1282" t="s">
        <v>184</v>
      </c>
      <c r="J102" s="1283">
        <v>1.5</v>
      </c>
      <c r="K102" s="1278">
        <v>0</v>
      </c>
      <c r="L102" s="1278">
        <v>0</v>
      </c>
      <c r="M102" s="1269">
        <f t="shared" si="11"/>
        <v>2</v>
      </c>
      <c r="N102" s="1684"/>
    </row>
    <row r="103" spans="1:14">
      <c r="A103" s="1681"/>
      <c r="B103" s="1309"/>
      <c r="C103" s="1279" t="s">
        <v>184</v>
      </c>
      <c r="D103" s="1286"/>
      <c r="E103" s="1278"/>
      <c r="F103" s="1280"/>
      <c r="G103" s="1269">
        <f t="shared" si="10"/>
        <v>2</v>
      </c>
      <c r="H103" s="1360"/>
      <c r="I103" s="1282" t="s">
        <v>184</v>
      </c>
      <c r="J103" s="1283"/>
      <c r="K103" s="1278"/>
      <c r="L103" s="1280"/>
      <c r="M103" s="1269">
        <f t="shared" si="11"/>
        <v>2</v>
      </c>
      <c r="N103" s="1684"/>
    </row>
    <row r="104" spans="1:14">
      <c r="A104" s="1681"/>
      <c r="B104" s="1309"/>
      <c r="C104" s="1279" t="s">
        <v>184</v>
      </c>
      <c r="D104" s="1286"/>
      <c r="E104" s="1278"/>
      <c r="F104" s="1280"/>
      <c r="G104" s="1269">
        <f t="shared" si="10"/>
        <v>2</v>
      </c>
      <c r="H104" s="1360"/>
      <c r="I104" s="1282" t="s">
        <v>184</v>
      </c>
      <c r="J104" s="1283"/>
      <c r="K104" s="1278"/>
      <c r="L104" s="1280"/>
      <c r="M104" s="1269">
        <f t="shared" si="11"/>
        <v>2</v>
      </c>
      <c r="N104" s="1684"/>
    </row>
    <row r="105" spans="1:14">
      <c r="A105" s="1681"/>
      <c r="B105" s="1309"/>
      <c r="C105" s="1279" t="s">
        <v>184</v>
      </c>
      <c r="D105" s="1286"/>
      <c r="E105" s="1278"/>
      <c r="F105" s="1280"/>
      <c r="G105" s="1269">
        <f t="shared" si="10"/>
        <v>2</v>
      </c>
      <c r="H105" s="1360"/>
      <c r="I105" s="1282" t="s">
        <v>184</v>
      </c>
      <c r="J105" s="1283"/>
      <c r="K105" s="1278"/>
      <c r="L105" s="1280"/>
      <c r="M105" s="1269">
        <f t="shared" si="11"/>
        <v>2</v>
      </c>
      <c r="N105" s="1684"/>
    </row>
    <row r="106" spans="1:14" ht="15.75" thickBot="1">
      <c r="A106" s="1681"/>
      <c r="B106" s="1312"/>
      <c r="C106" s="1279" t="s">
        <v>184</v>
      </c>
      <c r="D106" s="1287"/>
      <c r="E106" s="1288"/>
      <c r="F106" s="1289"/>
      <c r="G106" s="1269">
        <f t="shared" si="10"/>
        <v>2</v>
      </c>
      <c r="H106" s="1361"/>
      <c r="I106" s="1282" t="s">
        <v>184</v>
      </c>
      <c r="J106" s="1291"/>
      <c r="K106" s="1288"/>
      <c r="L106" s="1289"/>
      <c r="M106" s="1269">
        <f t="shared" si="11"/>
        <v>2</v>
      </c>
      <c r="N106" s="1684"/>
    </row>
    <row r="107" spans="1:14">
      <c r="A107" s="1681"/>
      <c r="B107" s="1257" t="s">
        <v>185</v>
      </c>
      <c r="C107" s="1258"/>
      <c r="D107" s="1339"/>
      <c r="E107" s="1340"/>
      <c r="F107" s="1341"/>
      <c r="G107" s="1262">
        <v>1</v>
      </c>
      <c r="H107" s="1257" t="s">
        <v>185</v>
      </c>
      <c r="I107" s="1263"/>
      <c r="J107" s="1342"/>
      <c r="K107" s="1340"/>
      <c r="L107" s="1341"/>
      <c r="M107" s="1262">
        <v>1</v>
      </c>
      <c r="N107" s="1684"/>
    </row>
    <row r="108" spans="1:14" ht="15.75" thickBot="1">
      <c r="A108" s="1681"/>
      <c r="B108" s="1264" t="s">
        <v>163</v>
      </c>
      <c r="C108" s="1265"/>
      <c r="D108" s="1343"/>
      <c r="E108" s="1344"/>
      <c r="F108" s="1345"/>
      <c r="G108" s="1269">
        <f>G107</f>
        <v>1</v>
      </c>
      <c r="H108" s="1264" t="s">
        <v>162</v>
      </c>
      <c r="I108" s="1270"/>
      <c r="J108" s="1347"/>
      <c r="K108" s="1344"/>
      <c r="L108" s="1345"/>
      <c r="M108" s="1269">
        <f>M107</f>
        <v>1</v>
      </c>
      <c r="N108" s="1684"/>
    </row>
    <row r="109" spans="1:14">
      <c r="A109" s="1681"/>
      <c r="B109" s="1328" t="s">
        <v>304</v>
      </c>
      <c r="C109" s="1272" t="s">
        <v>185</v>
      </c>
      <c r="D109" s="1273">
        <v>3</v>
      </c>
      <c r="E109" s="1274">
        <v>1.5</v>
      </c>
      <c r="F109" s="1278">
        <v>0</v>
      </c>
      <c r="G109" s="1269">
        <f t="shared" ref="G109:G123" si="12">G108</f>
        <v>1</v>
      </c>
      <c r="H109" s="1362"/>
      <c r="I109" s="1363" t="s">
        <v>185</v>
      </c>
      <c r="J109" s="1364"/>
      <c r="K109" s="1365"/>
      <c r="L109" s="1366"/>
      <c r="M109" s="1269">
        <f t="shared" ref="M109:M123" si="13">M108</f>
        <v>1</v>
      </c>
      <c r="N109" s="1684"/>
    </row>
    <row r="110" spans="1:14">
      <c r="A110" s="1681"/>
      <c r="B110" s="1308" t="s">
        <v>305</v>
      </c>
      <c r="C110" s="1279" t="s">
        <v>185</v>
      </c>
      <c r="D110" s="1283">
        <v>1.5</v>
      </c>
      <c r="E110" s="1278">
        <v>1.5</v>
      </c>
      <c r="F110" s="1278">
        <v>0</v>
      </c>
      <c r="G110" s="1269">
        <f t="shared" si="12"/>
        <v>1</v>
      </c>
      <c r="H110" s="1367"/>
      <c r="I110" s="1368" t="s">
        <v>185</v>
      </c>
      <c r="J110" s="1369"/>
      <c r="K110" s="1370"/>
      <c r="L110" s="1371"/>
      <c r="M110" s="1269">
        <f t="shared" si="13"/>
        <v>1</v>
      </c>
      <c r="N110" s="1684"/>
    </row>
    <row r="111" spans="1:14">
      <c r="A111" s="1681"/>
      <c r="B111" s="1308" t="s">
        <v>306</v>
      </c>
      <c r="C111" s="1279" t="s">
        <v>185</v>
      </c>
      <c r="D111" s="1273">
        <v>1.5</v>
      </c>
      <c r="E111" s="1274">
        <v>1.5</v>
      </c>
      <c r="F111" s="1278">
        <v>0</v>
      </c>
      <c r="G111" s="1269">
        <f t="shared" si="12"/>
        <v>1</v>
      </c>
      <c r="H111" s="1367"/>
      <c r="I111" s="1368" t="s">
        <v>185</v>
      </c>
      <c r="J111" s="1364"/>
      <c r="K111" s="1365"/>
      <c r="L111" s="1366"/>
      <c r="M111" s="1269">
        <f t="shared" si="13"/>
        <v>1</v>
      </c>
      <c r="N111" s="1684"/>
    </row>
    <row r="112" spans="1:14">
      <c r="A112" s="1681"/>
      <c r="B112" s="1309" t="s">
        <v>199</v>
      </c>
      <c r="C112" s="1279" t="s">
        <v>185</v>
      </c>
      <c r="D112" s="1283">
        <v>1.5</v>
      </c>
      <c r="E112" s="1278">
        <v>1.5</v>
      </c>
      <c r="F112" s="1278">
        <v>0</v>
      </c>
      <c r="G112" s="1269">
        <f t="shared" si="12"/>
        <v>1</v>
      </c>
      <c r="H112" s="1372"/>
      <c r="I112" s="1368" t="s">
        <v>185</v>
      </c>
      <c r="J112" s="1369"/>
      <c r="K112" s="1370"/>
      <c r="L112" s="1371"/>
      <c r="M112" s="1269">
        <f t="shared" si="13"/>
        <v>1</v>
      </c>
      <c r="N112" s="1684"/>
    </row>
    <row r="113" spans="1:14">
      <c r="A113" s="1681"/>
      <c r="B113" s="1309" t="s">
        <v>307</v>
      </c>
      <c r="C113" s="1279" t="s">
        <v>185</v>
      </c>
      <c r="D113" s="1278">
        <v>0</v>
      </c>
      <c r="E113" s="1278">
        <v>0</v>
      </c>
      <c r="F113" s="1275">
        <v>1.5</v>
      </c>
      <c r="G113" s="1269">
        <f t="shared" si="12"/>
        <v>1</v>
      </c>
      <c r="H113" s="1372"/>
      <c r="I113" s="1368" t="s">
        <v>185</v>
      </c>
      <c r="J113" s="1364"/>
      <c r="K113" s="1365"/>
      <c r="L113" s="1366"/>
      <c r="M113" s="1269">
        <f t="shared" si="13"/>
        <v>1</v>
      </c>
      <c r="N113" s="1684"/>
    </row>
    <row r="114" spans="1:14">
      <c r="A114" s="1681"/>
      <c r="B114" s="1309" t="s">
        <v>308</v>
      </c>
      <c r="C114" s="1279" t="s">
        <v>185</v>
      </c>
      <c r="D114" s="1283">
        <v>1.5</v>
      </c>
      <c r="E114" s="1278">
        <v>0</v>
      </c>
      <c r="F114" s="1280">
        <v>1</v>
      </c>
      <c r="G114" s="1269">
        <f t="shared" si="12"/>
        <v>1</v>
      </c>
      <c r="H114" s="1372"/>
      <c r="I114" s="1368" t="s">
        <v>185</v>
      </c>
      <c r="J114" s="1369"/>
      <c r="K114" s="1370"/>
      <c r="L114" s="1371"/>
      <c r="M114" s="1269">
        <f t="shared" si="13"/>
        <v>1</v>
      </c>
      <c r="N114" s="1684"/>
    </row>
    <row r="115" spans="1:14">
      <c r="A115" s="1681"/>
      <c r="B115" s="1309" t="s">
        <v>309</v>
      </c>
      <c r="C115" s="1279" t="s">
        <v>185</v>
      </c>
      <c r="D115" s="1273">
        <v>1.5</v>
      </c>
      <c r="E115" s="1278">
        <v>0</v>
      </c>
      <c r="F115" s="1275">
        <v>1.5</v>
      </c>
      <c r="G115" s="1269">
        <f t="shared" si="12"/>
        <v>1</v>
      </c>
      <c r="H115" s="1372"/>
      <c r="I115" s="1368" t="s">
        <v>185</v>
      </c>
      <c r="J115" s="1364"/>
      <c r="K115" s="1365"/>
      <c r="L115" s="1366"/>
      <c r="M115" s="1269">
        <f t="shared" si="13"/>
        <v>1</v>
      </c>
      <c r="N115" s="1684"/>
    </row>
    <row r="116" spans="1:14">
      <c r="A116" s="1681"/>
      <c r="B116" s="1309" t="s">
        <v>310</v>
      </c>
      <c r="C116" s="1279" t="s">
        <v>185</v>
      </c>
      <c r="D116" s="1283">
        <v>1.5</v>
      </c>
      <c r="E116" s="1278">
        <v>0</v>
      </c>
      <c r="F116" s="1278">
        <v>0</v>
      </c>
      <c r="G116" s="1269">
        <f t="shared" si="12"/>
        <v>1</v>
      </c>
      <c r="H116" s="1372"/>
      <c r="I116" s="1368" t="s">
        <v>185</v>
      </c>
      <c r="J116" s="1369"/>
      <c r="K116" s="1370"/>
      <c r="L116" s="1371"/>
      <c r="M116" s="1269">
        <f t="shared" si="13"/>
        <v>1</v>
      </c>
      <c r="N116" s="1684"/>
    </row>
    <row r="117" spans="1:14">
      <c r="A117" s="1681"/>
      <c r="B117" s="1309" t="s">
        <v>311</v>
      </c>
      <c r="C117" s="1279" t="s">
        <v>185</v>
      </c>
      <c r="D117" s="1273">
        <v>1.5</v>
      </c>
      <c r="E117" s="1278">
        <v>0</v>
      </c>
      <c r="F117" s="1278">
        <v>0</v>
      </c>
      <c r="G117" s="1269">
        <f t="shared" si="12"/>
        <v>1</v>
      </c>
      <c r="H117" s="1372"/>
      <c r="I117" s="1368" t="s">
        <v>185</v>
      </c>
      <c r="J117" s="1364"/>
      <c r="K117" s="1365"/>
      <c r="L117" s="1366"/>
      <c r="M117" s="1269">
        <f t="shared" si="13"/>
        <v>1</v>
      </c>
      <c r="N117" s="1684"/>
    </row>
    <row r="118" spans="1:14">
      <c r="A118" s="1681"/>
      <c r="B118" s="1309" t="s">
        <v>282</v>
      </c>
      <c r="C118" s="1279" t="s">
        <v>185</v>
      </c>
      <c r="D118" s="1283">
        <v>1.5</v>
      </c>
      <c r="E118" s="1278">
        <v>0</v>
      </c>
      <c r="F118" s="1278">
        <v>0</v>
      </c>
      <c r="G118" s="1269">
        <f t="shared" si="12"/>
        <v>1</v>
      </c>
      <c r="H118" s="1372"/>
      <c r="I118" s="1368" t="s">
        <v>185</v>
      </c>
      <c r="J118" s="1369"/>
      <c r="K118" s="1370"/>
      <c r="L118" s="1371"/>
      <c r="M118" s="1269">
        <f t="shared" si="13"/>
        <v>1</v>
      </c>
      <c r="N118" s="1684"/>
    </row>
    <row r="119" spans="1:14">
      <c r="A119" s="1681"/>
      <c r="B119" s="1309"/>
      <c r="C119" s="1279" t="s">
        <v>185</v>
      </c>
      <c r="D119" s="1286"/>
      <c r="E119" s="1278"/>
      <c r="F119" s="1280"/>
      <c r="G119" s="1269">
        <f t="shared" si="12"/>
        <v>1</v>
      </c>
      <c r="H119" s="1372"/>
      <c r="I119" s="1368" t="s">
        <v>185</v>
      </c>
      <c r="J119" s="1369"/>
      <c r="K119" s="1370"/>
      <c r="L119" s="1371"/>
      <c r="M119" s="1269">
        <f t="shared" si="13"/>
        <v>1</v>
      </c>
      <c r="N119" s="1684"/>
    </row>
    <row r="120" spans="1:14">
      <c r="A120" s="1681"/>
      <c r="B120" s="1309"/>
      <c r="C120" s="1279" t="s">
        <v>185</v>
      </c>
      <c r="D120" s="1286"/>
      <c r="E120" s="1278"/>
      <c r="F120" s="1280"/>
      <c r="G120" s="1269">
        <f t="shared" si="12"/>
        <v>1</v>
      </c>
      <c r="H120" s="1372"/>
      <c r="I120" s="1368" t="s">
        <v>185</v>
      </c>
      <c r="J120" s="1369"/>
      <c r="K120" s="1370"/>
      <c r="L120" s="1371"/>
      <c r="M120" s="1269">
        <f t="shared" si="13"/>
        <v>1</v>
      </c>
      <c r="N120" s="1684"/>
    </row>
    <row r="121" spans="1:14">
      <c r="A121" s="1681"/>
      <c r="B121" s="1309"/>
      <c r="C121" s="1279" t="s">
        <v>185</v>
      </c>
      <c r="D121" s="1286"/>
      <c r="E121" s="1278"/>
      <c r="F121" s="1280"/>
      <c r="G121" s="1269">
        <f t="shared" si="12"/>
        <v>1</v>
      </c>
      <c r="H121" s="1372"/>
      <c r="I121" s="1368" t="s">
        <v>185</v>
      </c>
      <c r="J121" s="1369"/>
      <c r="K121" s="1370"/>
      <c r="L121" s="1371"/>
      <c r="M121" s="1269">
        <f t="shared" si="13"/>
        <v>1</v>
      </c>
      <c r="N121" s="1684"/>
    </row>
    <row r="122" spans="1:14">
      <c r="A122" s="1681"/>
      <c r="B122" s="1309"/>
      <c r="C122" s="1279" t="s">
        <v>185</v>
      </c>
      <c r="D122" s="1286"/>
      <c r="E122" s="1278"/>
      <c r="F122" s="1280"/>
      <c r="G122" s="1269">
        <f t="shared" si="12"/>
        <v>1</v>
      </c>
      <c r="H122" s="1372"/>
      <c r="I122" s="1368" t="s">
        <v>185</v>
      </c>
      <c r="J122" s="1369"/>
      <c r="K122" s="1370"/>
      <c r="L122" s="1371"/>
      <c r="M122" s="1269">
        <f t="shared" si="13"/>
        <v>1</v>
      </c>
      <c r="N122" s="1684"/>
    </row>
    <row r="123" spans="1:14" ht="15.75" thickBot="1">
      <c r="A123" s="1681"/>
      <c r="B123" s="1312"/>
      <c r="C123" s="1279" t="s">
        <v>185</v>
      </c>
      <c r="D123" s="1287"/>
      <c r="E123" s="1288"/>
      <c r="F123" s="1289"/>
      <c r="G123" s="1269">
        <f t="shared" si="12"/>
        <v>1</v>
      </c>
      <c r="H123" s="1373"/>
      <c r="I123" s="1368" t="s">
        <v>185</v>
      </c>
      <c r="J123" s="1374"/>
      <c r="K123" s="1375"/>
      <c r="L123" s="1376"/>
      <c r="M123" s="1269">
        <f t="shared" si="13"/>
        <v>1</v>
      </c>
      <c r="N123" s="1684"/>
    </row>
    <row r="124" spans="1:14">
      <c r="A124" s="1681"/>
      <c r="B124" s="1292" t="s">
        <v>186</v>
      </c>
      <c r="C124" s="1293"/>
      <c r="D124" s="1294"/>
      <c r="E124" s="1295"/>
      <c r="F124" s="1296"/>
      <c r="G124" s="1262">
        <v>1</v>
      </c>
      <c r="H124" s="1292" t="s">
        <v>186</v>
      </c>
      <c r="I124" s="1297"/>
      <c r="J124" s="1298"/>
      <c r="K124" s="1295"/>
      <c r="L124" s="1296"/>
      <c r="M124" s="1262">
        <v>1</v>
      </c>
      <c r="N124" s="1684"/>
    </row>
    <row r="125" spans="1:14" ht="15.75" thickBot="1">
      <c r="A125" s="1681"/>
      <c r="B125" s="1299" t="s">
        <v>158</v>
      </c>
      <c r="C125" s="1300"/>
      <c r="D125" s="1377"/>
      <c r="E125" s="1378"/>
      <c r="F125" s="1379"/>
      <c r="G125" s="1269">
        <f>G124</f>
        <v>1</v>
      </c>
      <c r="H125" s="1299" t="s">
        <v>159</v>
      </c>
      <c r="I125" s="1304"/>
      <c r="J125" s="1305"/>
      <c r="K125" s="1302"/>
      <c r="L125" s="1303"/>
      <c r="M125" s="1269">
        <f>M124</f>
        <v>1</v>
      </c>
      <c r="N125" s="1684"/>
    </row>
    <row r="126" spans="1:14">
      <c r="A126" s="1681"/>
      <c r="B126" s="1328" t="s">
        <v>274</v>
      </c>
      <c r="C126" s="1380" t="s">
        <v>186</v>
      </c>
      <c r="D126" s="1330">
        <v>1.5</v>
      </c>
      <c r="E126" s="1331">
        <v>1.5</v>
      </c>
      <c r="F126" s="1278">
        <v>0</v>
      </c>
      <c r="G126" s="1269">
        <f t="shared" ref="G126:G140" si="14">G125</f>
        <v>1</v>
      </c>
      <c r="H126" s="1362"/>
      <c r="I126" s="1363" t="s">
        <v>186</v>
      </c>
      <c r="J126" s="1364"/>
      <c r="K126" s="1365"/>
      <c r="L126" s="1366"/>
      <c r="M126" s="1269">
        <f t="shared" ref="M126:M140" si="15">M125</f>
        <v>1</v>
      </c>
      <c r="N126" s="1684"/>
    </row>
    <row r="127" spans="1:14">
      <c r="A127" s="1681"/>
      <c r="B127" s="1308" t="s">
        <v>275</v>
      </c>
      <c r="C127" s="1381" t="s">
        <v>186</v>
      </c>
      <c r="D127" s="1283">
        <v>1.5</v>
      </c>
      <c r="E127" s="1278">
        <v>1.5</v>
      </c>
      <c r="F127" s="1278">
        <v>0</v>
      </c>
      <c r="G127" s="1269">
        <f t="shared" si="14"/>
        <v>1</v>
      </c>
      <c r="H127" s="1367"/>
      <c r="I127" s="1368" t="s">
        <v>186</v>
      </c>
      <c r="J127" s="1369"/>
      <c r="K127" s="1370"/>
      <c r="L127" s="1371"/>
      <c r="M127" s="1269">
        <f t="shared" si="15"/>
        <v>1</v>
      </c>
      <c r="N127" s="1684"/>
    </row>
    <row r="128" spans="1:14">
      <c r="A128" s="1681"/>
      <c r="B128" s="1308" t="s">
        <v>276</v>
      </c>
      <c r="C128" s="1381" t="s">
        <v>186</v>
      </c>
      <c r="D128" s="1283">
        <v>1.5</v>
      </c>
      <c r="E128" s="1278">
        <v>0</v>
      </c>
      <c r="F128" s="1278">
        <v>0</v>
      </c>
      <c r="G128" s="1269">
        <f t="shared" si="14"/>
        <v>1</v>
      </c>
      <c r="H128" s="1367"/>
      <c r="I128" s="1368" t="s">
        <v>186</v>
      </c>
      <c r="J128" s="1369"/>
      <c r="K128" s="1370"/>
      <c r="L128" s="1371"/>
      <c r="M128" s="1269">
        <f t="shared" si="15"/>
        <v>1</v>
      </c>
      <c r="N128" s="1684"/>
    </row>
    <row r="129" spans="1:14">
      <c r="A129" s="1681"/>
      <c r="B129" s="1309" t="s">
        <v>277</v>
      </c>
      <c r="C129" s="1381" t="s">
        <v>186</v>
      </c>
      <c r="D129" s="1283">
        <v>1.5</v>
      </c>
      <c r="E129" s="1278">
        <v>1.5</v>
      </c>
      <c r="F129" s="1278">
        <v>0</v>
      </c>
      <c r="G129" s="1269">
        <f t="shared" si="14"/>
        <v>1</v>
      </c>
      <c r="H129" s="1372"/>
      <c r="I129" s="1368" t="s">
        <v>186</v>
      </c>
      <c r="J129" s="1369"/>
      <c r="K129" s="1370"/>
      <c r="L129" s="1371"/>
      <c r="M129" s="1269">
        <f t="shared" si="15"/>
        <v>1</v>
      </c>
      <c r="N129" s="1684"/>
    </row>
    <row r="130" spans="1:14">
      <c r="A130" s="1681"/>
      <c r="B130" s="1309" t="s">
        <v>278</v>
      </c>
      <c r="C130" s="1381" t="s">
        <v>186</v>
      </c>
      <c r="D130" s="1283">
        <v>1.5</v>
      </c>
      <c r="E130" s="1278">
        <v>1.5</v>
      </c>
      <c r="F130" s="1278">
        <v>0</v>
      </c>
      <c r="G130" s="1269">
        <f t="shared" si="14"/>
        <v>1</v>
      </c>
      <c r="H130" s="1372"/>
      <c r="I130" s="1368" t="s">
        <v>186</v>
      </c>
      <c r="J130" s="1369"/>
      <c r="K130" s="1370"/>
      <c r="L130" s="1371"/>
      <c r="M130" s="1269">
        <f t="shared" si="15"/>
        <v>1</v>
      </c>
      <c r="N130" s="1684"/>
    </row>
    <row r="131" spans="1:14">
      <c r="A131" s="1681"/>
      <c r="B131" s="1309" t="s">
        <v>279</v>
      </c>
      <c r="C131" s="1381" t="s">
        <v>186</v>
      </c>
      <c r="D131" s="1283">
        <v>1.5</v>
      </c>
      <c r="E131" s="1278">
        <v>0</v>
      </c>
      <c r="F131" s="1280">
        <v>1.5</v>
      </c>
      <c r="G131" s="1269">
        <f t="shared" si="14"/>
        <v>1</v>
      </c>
      <c r="H131" s="1372"/>
      <c r="I131" s="1368" t="s">
        <v>186</v>
      </c>
      <c r="J131" s="1369"/>
      <c r="K131" s="1370"/>
      <c r="L131" s="1371"/>
      <c r="M131" s="1269">
        <f t="shared" si="15"/>
        <v>1</v>
      </c>
      <c r="N131" s="1684"/>
    </row>
    <row r="132" spans="1:14">
      <c r="A132" s="1681"/>
      <c r="B132" s="1309" t="s">
        <v>280</v>
      </c>
      <c r="C132" s="1381" t="s">
        <v>186</v>
      </c>
      <c r="D132" s="1283">
        <v>1.5</v>
      </c>
      <c r="E132" s="1278">
        <v>0</v>
      </c>
      <c r="F132" s="1280">
        <v>1</v>
      </c>
      <c r="G132" s="1269">
        <f t="shared" si="14"/>
        <v>1</v>
      </c>
      <c r="H132" s="1372"/>
      <c r="I132" s="1368" t="s">
        <v>186</v>
      </c>
      <c r="J132" s="1369"/>
      <c r="K132" s="1370"/>
      <c r="L132" s="1371"/>
      <c r="M132" s="1269">
        <f t="shared" si="15"/>
        <v>1</v>
      </c>
      <c r="N132" s="1684"/>
    </row>
    <row r="133" spans="1:14">
      <c r="A133" s="1681"/>
      <c r="B133" s="1309" t="s">
        <v>281</v>
      </c>
      <c r="C133" s="1381" t="s">
        <v>186</v>
      </c>
      <c r="D133" s="1278">
        <v>0</v>
      </c>
      <c r="E133" s="1278">
        <v>0</v>
      </c>
      <c r="F133" s="1280">
        <v>1.5</v>
      </c>
      <c r="G133" s="1269">
        <f t="shared" si="14"/>
        <v>1</v>
      </c>
      <c r="H133" s="1372"/>
      <c r="I133" s="1368" t="s">
        <v>186</v>
      </c>
      <c r="J133" s="1369"/>
      <c r="K133" s="1370"/>
      <c r="L133" s="1371"/>
      <c r="M133" s="1269">
        <f t="shared" si="15"/>
        <v>1</v>
      </c>
      <c r="N133" s="1684"/>
    </row>
    <row r="134" spans="1:14">
      <c r="A134" s="1681"/>
      <c r="B134" s="1309" t="s">
        <v>331</v>
      </c>
      <c r="C134" s="1381" t="s">
        <v>186</v>
      </c>
      <c r="D134" s="1283">
        <v>1.5</v>
      </c>
      <c r="E134" s="1278">
        <v>0</v>
      </c>
      <c r="F134" s="1278">
        <v>0</v>
      </c>
      <c r="G134" s="1269">
        <f t="shared" si="14"/>
        <v>1</v>
      </c>
      <c r="H134" s="1372"/>
      <c r="I134" s="1368" t="s">
        <v>186</v>
      </c>
      <c r="J134" s="1369"/>
      <c r="K134" s="1370"/>
      <c r="L134" s="1371"/>
      <c r="M134" s="1269">
        <f t="shared" si="15"/>
        <v>1</v>
      </c>
      <c r="N134" s="1684"/>
    </row>
    <row r="135" spans="1:14">
      <c r="A135" s="1681"/>
      <c r="B135" s="1309" t="s">
        <v>338</v>
      </c>
      <c r="C135" s="1381" t="s">
        <v>186</v>
      </c>
      <c r="D135" s="1283">
        <v>1.5</v>
      </c>
      <c r="E135" s="1278">
        <v>0</v>
      </c>
      <c r="F135" s="1278">
        <v>0</v>
      </c>
      <c r="G135" s="1269">
        <f t="shared" si="14"/>
        <v>1</v>
      </c>
      <c r="H135" s="1372"/>
      <c r="I135" s="1368" t="s">
        <v>186</v>
      </c>
      <c r="J135" s="1369"/>
      <c r="K135" s="1370"/>
      <c r="L135" s="1371"/>
      <c r="M135" s="1269">
        <f t="shared" si="15"/>
        <v>1</v>
      </c>
      <c r="N135" s="1684"/>
    </row>
    <row r="136" spans="1:14">
      <c r="A136" s="1681"/>
      <c r="B136" s="1309" t="s">
        <v>356</v>
      </c>
      <c r="C136" s="1381" t="s">
        <v>186</v>
      </c>
      <c r="D136" s="1283">
        <v>1.5</v>
      </c>
      <c r="E136" s="1278">
        <v>0</v>
      </c>
      <c r="F136" s="1278">
        <v>0</v>
      </c>
      <c r="G136" s="1269">
        <f t="shared" si="14"/>
        <v>1</v>
      </c>
      <c r="H136" s="1372"/>
      <c r="I136" s="1368" t="s">
        <v>186</v>
      </c>
      <c r="J136" s="1369"/>
      <c r="K136" s="1370"/>
      <c r="L136" s="1371"/>
      <c r="M136" s="1269">
        <f t="shared" si="15"/>
        <v>1</v>
      </c>
      <c r="N136" s="1684"/>
    </row>
    <row r="137" spans="1:14">
      <c r="A137" s="1681"/>
      <c r="B137" s="1309"/>
      <c r="C137" s="1381" t="s">
        <v>186</v>
      </c>
      <c r="D137" s="1286"/>
      <c r="E137" s="1278"/>
      <c r="F137" s="1280"/>
      <c r="G137" s="1269">
        <f t="shared" si="14"/>
        <v>1</v>
      </c>
      <c r="H137" s="1372"/>
      <c r="I137" s="1368" t="s">
        <v>186</v>
      </c>
      <c r="J137" s="1369"/>
      <c r="K137" s="1370"/>
      <c r="L137" s="1371"/>
      <c r="M137" s="1269">
        <f t="shared" si="15"/>
        <v>1</v>
      </c>
      <c r="N137" s="1684"/>
    </row>
    <row r="138" spans="1:14">
      <c r="A138" s="1681"/>
      <c r="B138" s="1309"/>
      <c r="C138" s="1381" t="s">
        <v>186</v>
      </c>
      <c r="D138" s="1286"/>
      <c r="E138" s="1278"/>
      <c r="F138" s="1280"/>
      <c r="G138" s="1269">
        <f t="shared" si="14"/>
        <v>1</v>
      </c>
      <c r="H138" s="1372"/>
      <c r="I138" s="1368" t="s">
        <v>186</v>
      </c>
      <c r="J138" s="1369"/>
      <c r="K138" s="1370"/>
      <c r="L138" s="1371"/>
      <c r="M138" s="1269">
        <f t="shared" si="15"/>
        <v>1</v>
      </c>
      <c r="N138" s="1684"/>
    </row>
    <row r="139" spans="1:14">
      <c r="A139" s="1681"/>
      <c r="B139" s="1309"/>
      <c r="C139" s="1381" t="s">
        <v>186</v>
      </c>
      <c r="D139" s="1286"/>
      <c r="E139" s="1278"/>
      <c r="F139" s="1280"/>
      <c r="G139" s="1269">
        <f t="shared" si="14"/>
        <v>1</v>
      </c>
      <c r="H139" s="1372"/>
      <c r="I139" s="1368" t="s">
        <v>186</v>
      </c>
      <c r="J139" s="1369"/>
      <c r="K139" s="1370"/>
      <c r="L139" s="1371"/>
      <c r="M139" s="1269">
        <f t="shared" si="15"/>
        <v>1</v>
      </c>
      <c r="N139" s="1684"/>
    </row>
    <row r="140" spans="1:14" ht="15.75" thickBot="1">
      <c r="A140" s="1681"/>
      <c r="B140" s="1312"/>
      <c r="C140" s="1382" t="s">
        <v>186</v>
      </c>
      <c r="D140" s="1383"/>
      <c r="E140" s="1337"/>
      <c r="F140" s="1338"/>
      <c r="G140" s="1269">
        <f t="shared" si="14"/>
        <v>1</v>
      </c>
      <c r="H140" s="1373"/>
      <c r="I140" s="1368" t="s">
        <v>186</v>
      </c>
      <c r="J140" s="1374"/>
      <c r="K140" s="1375"/>
      <c r="L140" s="1376"/>
      <c r="M140" s="1269">
        <f t="shared" si="15"/>
        <v>1</v>
      </c>
      <c r="N140" s="1684"/>
    </row>
    <row r="141" spans="1:14">
      <c r="A141" s="1681"/>
      <c r="B141" s="1313" t="s">
        <v>187</v>
      </c>
      <c r="C141" s="1314"/>
      <c r="D141" s="1384"/>
      <c r="E141" s="1385"/>
      <c r="F141" s="1386"/>
      <c r="G141" s="1262">
        <v>2</v>
      </c>
      <c r="H141" s="1313" t="s">
        <v>187</v>
      </c>
      <c r="I141" s="1318"/>
      <c r="J141" s="1319"/>
      <c r="K141" s="1316"/>
      <c r="L141" s="1317"/>
      <c r="M141" s="1262">
        <v>2</v>
      </c>
      <c r="N141" s="1684"/>
    </row>
    <row r="142" spans="1:14" ht="15.75" thickBot="1">
      <c r="A142" s="1681"/>
      <c r="B142" s="1320" t="s">
        <v>160</v>
      </c>
      <c r="C142" s="1321"/>
      <c r="D142" s="1322"/>
      <c r="E142" s="1323"/>
      <c r="F142" s="1324"/>
      <c r="G142" s="1269">
        <f>G141</f>
        <v>2</v>
      </c>
      <c r="H142" s="1320" t="s">
        <v>161</v>
      </c>
      <c r="I142" s="1326"/>
      <c r="J142" s="1327"/>
      <c r="K142" s="1323"/>
      <c r="L142" s="1324"/>
      <c r="M142" s="1269">
        <f>M141</f>
        <v>2</v>
      </c>
      <c r="N142" s="1684"/>
    </row>
    <row r="143" spans="1:14">
      <c r="A143" s="1681"/>
      <c r="B143" s="1307" t="s">
        <v>299</v>
      </c>
      <c r="C143" s="1387" t="s">
        <v>187</v>
      </c>
      <c r="D143" s="1330">
        <v>3</v>
      </c>
      <c r="E143" s="1331">
        <v>1.5</v>
      </c>
      <c r="F143" s="1278">
        <v>0</v>
      </c>
      <c r="G143" s="1269">
        <f t="shared" ref="G143:G157" si="16">G142</f>
        <v>2</v>
      </c>
      <c r="H143" s="1362"/>
      <c r="I143" s="1363" t="s">
        <v>187</v>
      </c>
      <c r="J143" s="1364"/>
      <c r="K143" s="1365"/>
      <c r="L143" s="1366"/>
      <c r="M143" s="1269">
        <f t="shared" ref="M143:M157" si="17">M142</f>
        <v>2</v>
      </c>
      <c r="N143" s="1684"/>
    </row>
    <row r="144" spans="1:14">
      <c r="A144" s="1681"/>
      <c r="B144" s="1308" t="s">
        <v>245</v>
      </c>
      <c r="C144" s="1279" t="s">
        <v>187</v>
      </c>
      <c r="D144" s="1274">
        <v>1.5</v>
      </c>
      <c r="E144" s="1274">
        <v>1.5</v>
      </c>
      <c r="F144" s="1278">
        <v>0</v>
      </c>
      <c r="G144" s="1269">
        <f t="shared" si="16"/>
        <v>2</v>
      </c>
      <c r="H144" s="1367"/>
      <c r="I144" s="1368" t="s">
        <v>187</v>
      </c>
      <c r="J144" s="1369"/>
      <c r="K144" s="1370"/>
      <c r="L144" s="1371"/>
      <c r="M144" s="1269">
        <f t="shared" si="17"/>
        <v>2</v>
      </c>
      <c r="N144" s="1684"/>
    </row>
    <row r="145" spans="1:14">
      <c r="A145" s="1681"/>
      <c r="B145" s="1308" t="s">
        <v>300</v>
      </c>
      <c r="C145" s="1279" t="s">
        <v>187</v>
      </c>
      <c r="D145" s="1274">
        <v>1.5</v>
      </c>
      <c r="E145" s="1274">
        <v>1.5</v>
      </c>
      <c r="F145" s="1278">
        <v>0</v>
      </c>
      <c r="G145" s="1269">
        <f t="shared" si="16"/>
        <v>2</v>
      </c>
      <c r="H145" s="1367"/>
      <c r="I145" s="1368" t="s">
        <v>187</v>
      </c>
      <c r="J145" s="1369"/>
      <c r="K145" s="1370"/>
      <c r="L145" s="1371"/>
      <c r="M145" s="1269">
        <f t="shared" si="17"/>
        <v>2</v>
      </c>
      <c r="N145" s="1684"/>
    </row>
    <row r="146" spans="1:14">
      <c r="A146" s="1681"/>
      <c r="B146" s="1309" t="s">
        <v>301</v>
      </c>
      <c r="C146" s="1279" t="s">
        <v>187</v>
      </c>
      <c r="D146" s="1274">
        <v>1.5</v>
      </c>
      <c r="E146" s="1274">
        <v>1.5</v>
      </c>
      <c r="F146" s="1278">
        <v>0</v>
      </c>
      <c r="G146" s="1269">
        <f t="shared" si="16"/>
        <v>2</v>
      </c>
      <c r="H146" s="1372"/>
      <c r="I146" s="1368" t="s">
        <v>187</v>
      </c>
      <c r="J146" s="1369"/>
      <c r="K146" s="1370"/>
      <c r="L146" s="1371"/>
      <c r="M146" s="1269">
        <f t="shared" si="17"/>
        <v>2</v>
      </c>
      <c r="N146" s="1684"/>
    </row>
    <row r="147" spans="1:14">
      <c r="A147" s="1681"/>
      <c r="B147" s="1309" t="s">
        <v>302</v>
      </c>
      <c r="C147" s="1279" t="s">
        <v>187</v>
      </c>
      <c r="D147" s="1274">
        <v>1.5</v>
      </c>
      <c r="E147" s="1278">
        <v>0</v>
      </c>
      <c r="F147" s="1275">
        <v>1.5</v>
      </c>
      <c r="G147" s="1269">
        <f t="shared" si="16"/>
        <v>2</v>
      </c>
      <c r="H147" s="1372"/>
      <c r="I147" s="1368" t="s">
        <v>187</v>
      </c>
      <c r="J147" s="1369"/>
      <c r="K147" s="1370"/>
      <c r="L147" s="1371"/>
      <c r="M147" s="1269">
        <f t="shared" si="17"/>
        <v>2</v>
      </c>
      <c r="N147" s="1684"/>
    </row>
    <row r="148" spans="1:14">
      <c r="A148" s="1681"/>
      <c r="B148" s="1309" t="s">
        <v>273</v>
      </c>
      <c r="C148" s="1279" t="s">
        <v>187</v>
      </c>
      <c r="D148" s="1274">
        <v>1.5</v>
      </c>
      <c r="E148" s="1278">
        <v>0</v>
      </c>
      <c r="F148" s="1275">
        <v>1</v>
      </c>
      <c r="G148" s="1269">
        <f t="shared" si="16"/>
        <v>2</v>
      </c>
      <c r="H148" s="1372"/>
      <c r="I148" s="1368" t="s">
        <v>187</v>
      </c>
      <c r="J148" s="1369"/>
      <c r="K148" s="1370"/>
      <c r="L148" s="1371"/>
      <c r="M148" s="1269">
        <f t="shared" si="17"/>
        <v>2</v>
      </c>
      <c r="N148" s="1684"/>
    </row>
    <row r="149" spans="1:14">
      <c r="A149" s="1681"/>
      <c r="B149" s="1309" t="s">
        <v>303</v>
      </c>
      <c r="C149" s="1279" t="s">
        <v>187</v>
      </c>
      <c r="D149" s="1278">
        <v>0</v>
      </c>
      <c r="E149" s="1278">
        <v>0</v>
      </c>
      <c r="F149" s="1275">
        <v>1.5</v>
      </c>
      <c r="G149" s="1269">
        <f t="shared" si="16"/>
        <v>2</v>
      </c>
      <c r="H149" s="1372"/>
      <c r="I149" s="1368" t="s">
        <v>187</v>
      </c>
      <c r="J149" s="1369"/>
      <c r="K149" s="1370"/>
      <c r="L149" s="1371"/>
      <c r="M149" s="1269">
        <f t="shared" si="17"/>
        <v>2</v>
      </c>
      <c r="N149" s="1684"/>
    </row>
    <row r="150" spans="1:14">
      <c r="A150" s="1681"/>
      <c r="B150" s="1309" t="s">
        <v>332</v>
      </c>
      <c r="C150" s="1279" t="s">
        <v>187</v>
      </c>
      <c r="D150" s="1274">
        <v>1.5</v>
      </c>
      <c r="E150" s="1278">
        <v>0</v>
      </c>
      <c r="F150" s="1278">
        <v>0</v>
      </c>
      <c r="G150" s="1269">
        <f t="shared" si="16"/>
        <v>2</v>
      </c>
      <c r="H150" s="1372"/>
      <c r="I150" s="1368" t="s">
        <v>187</v>
      </c>
      <c r="J150" s="1369"/>
      <c r="K150" s="1370"/>
      <c r="L150" s="1371"/>
      <c r="M150" s="1269">
        <f t="shared" si="17"/>
        <v>2</v>
      </c>
      <c r="N150" s="1684"/>
    </row>
    <row r="151" spans="1:14">
      <c r="A151" s="1681"/>
      <c r="B151" s="1309" t="s">
        <v>333</v>
      </c>
      <c r="C151" s="1279" t="s">
        <v>187</v>
      </c>
      <c r="D151" s="1274">
        <v>1.5</v>
      </c>
      <c r="E151" s="1278">
        <v>0</v>
      </c>
      <c r="F151" s="1278">
        <v>0</v>
      </c>
      <c r="G151" s="1269">
        <f t="shared" si="16"/>
        <v>2</v>
      </c>
      <c r="H151" s="1372"/>
      <c r="I151" s="1368" t="s">
        <v>187</v>
      </c>
      <c r="J151" s="1369"/>
      <c r="K151" s="1370"/>
      <c r="L151" s="1371"/>
      <c r="M151" s="1269">
        <f t="shared" si="17"/>
        <v>2</v>
      </c>
      <c r="N151" s="1684"/>
    </row>
    <row r="152" spans="1:14">
      <c r="A152" s="1681"/>
      <c r="B152" s="1309" t="s">
        <v>355</v>
      </c>
      <c r="C152" s="1279" t="s">
        <v>187</v>
      </c>
      <c r="D152" s="1274">
        <v>1.5</v>
      </c>
      <c r="E152" s="1278">
        <v>0</v>
      </c>
      <c r="F152" s="1278">
        <v>0</v>
      </c>
      <c r="G152" s="1269">
        <f t="shared" si="16"/>
        <v>2</v>
      </c>
      <c r="H152" s="1372"/>
      <c r="I152" s="1368" t="s">
        <v>187</v>
      </c>
      <c r="J152" s="1369"/>
      <c r="K152" s="1370"/>
      <c r="L152" s="1371"/>
      <c r="M152" s="1269">
        <f t="shared" si="17"/>
        <v>2</v>
      </c>
      <c r="N152" s="1684"/>
    </row>
    <row r="153" spans="1:14">
      <c r="A153" s="1681"/>
      <c r="B153" s="1309"/>
      <c r="C153" s="1279" t="s">
        <v>187</v>
      </c>
      <c r="D153" s="1286"/>
      <c r="E153" s="1278"/>
      <c r="F153" s="1280"/>
      <c r="G153" s="1269">
        <f t="shared" si="16"/>
        <v>2</v>
      </c>
      <c r="H153" s="1372"/>
      <c r="I153" s="1368" t="s">
        <v>187</v>
      </c>
      <c r="J153" s="1369"/>
      <c r="K153" s="1370"/>
      <c r="L153" s="1371"/>
      <c r="M153" s="1269">
        <f t="shared" si="17"/>
        <v>2</v>
      </c>
      <c r="N153" s="1684"/>
    </row>
    <row r="154" spans="1:14">
      <c r="A154" s="1681"/>
      <c r="B154" s="1309"/>
      <c r="C154" s="1279" t="s">
        <v>187</v>
      </c>
      <c r="D154" s="1286"/>
      <c r="E154" s="1278"/>
      <c r="F154" s="1280"/>
      <c r="G154" s="1269">
        <f t="shared" si="16"/>
        <v>2</v>
      </c>
      <c r="H154" s="1372"/>
      <c r="I154" s="1368" t="s">
        <v>187</v>
      </c>
      <c r="J154" s="1369"/>
      <c r="K154" s="1370"/>
      <c r="L154" s="1371"/>
      <c r="M154" s="1269">
        <f t="shared" si="17"/>
        <v>2</v>
      </c>
      <c r="N154" s="1684"/>
    </row>
    <row r="155" spans="1:14">
      <c r="A155" s="1681"/>
      <c r="B155" s="1309"/>
      <c r="C155" s="1279" t="s">
        <v>187</v>
      </c>
      <c r="D155" s="1286"/>
      <c r="E155" s="1278"/>
      <c r="F155" s="1280"/>
      <c r="G155" s="1269">
        <f t="shared" si="16"/>
        <v>2</v>
      </c>
      <c r="H155" s="1372"/>
      <c r="I155" s="1368" t="s">
        <v>187</v>
      </c>
      <c r="J155" s="1369"/>
      <c r="K155" s="1370"/>
      <c r="L155" s="1371"/>
      <c r="M155" s="1269">
        <f t="shared" si="17"/>
        <v>2</v>
      </c>
      <c r="N155" s="1684"/>
    </row>
    <row r="156" spans="1:14">
      <c r="A156" s="1681"/>
      <c r="B156" s="1309"/>
      <c r="C156" s="1279" t="s">
        <v>187</v>
      </c>
      <c r="D156" s="1286"/>
      <c r="E156" s="1278"/>
      <c r="F156" s="1280"/>
      <c r="G156" s="1269">
        <f t="shared" si="16"/>
        <v>2</v>
      </c>
      <c r="H156" s="1372"/>
      <c r="I156" s="1368" t="s">
        <v>187</v>
      </c>
      <c r="J156" s="1369"/>
      <c r="K156" s="1370"/>
      <c r="L156" s="1371"/>
      <c r="M156" s="1269">
        <f t="shared" si="17"/>
        <v>2</v>
      </c>
      <c r="N156" s="1684"/>
    </row>
    <row r="157" spans="1:14" ht="15.75" thickBot="1">
      <c r="A157" s="1682"/>
      <c r="B157" s="1312"/>
      <c r="C157" s="1388" t="s">
        <v>187</v>
      </c>
      <c r="D157" s="1383"/>
      <c r="E157" s="1337"/>
      <c r="F157" s="1338"/>
      <c r="G157" s="1269">
        <f t="shared" si="16"/>
        <v>2</v>
      </c>
      <c r="H157" s="1389"/>
      <c r="I157" s="1390" t="s">
        <v>187</v>
      </c>
      <c r="J157" s="1391"/>
      <c r="K157" s="1392"/>
      <c r="L157" s="1393"/>
      <c r="M157" s="1269">
        <f t="shared" si="17"/>
        <v>2</v>
      </c>
      <c r="N157" s="1685"/>
    </row>
  </sheetData>
  <sheetProtection password="EAE7" sheet="1" objects="1" scenarios="1"/>
  <mergeCells count="2">
    <mergeCell ref="A5:A157"/>
    <mergeCell ref="N5:N157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1:N58"/>
  <sheetViews>
    <sheetView topLeftCell="A32" workbookViewId="0">
      <selection activeCell="D2" sqref="D2:N58"/>
    </sheetView>
  </sheetViews>
  <sheetFormatPr baseColWidth="10" defaultRowHeight="15"/>
  <cols>
    <col min="4" max="4" width="37.42578125" bestFit="1" customWidth="1"/>
    <col min="5" max="7" width="5.7109375" customWidth="1"/>
    <col min="8" max="8" width="8.7109375" style="934" customWidth="1"/>
    <col min="9" max="11" width="5.7109375" style="934" customWidth="1"/>
    <col min="12" max="12" width="8.7109375" style="934" customWidth="1"/>
    <col min="13" max="13" width="8.7109375" style="935" customWidth="1"/>
    <col min="14" max="14" width="8.7109375" customWidth="1"/>
  </cols>
  <sheetData>
    <row r="1" spans="2:14">
      <c r="D1" s="844"/>
      <c r="E1" s="844"/>
      <c r="F1" s="844"/>
      <c r="G1" s="844"/>
      <c r="H1" s="936"/>
      <c r="I1" s="936"/>
      <c r="J1" s="936"/>
      <c r="K1" s="936"/>
      <c r="L1" s="936"/>
      <c r="M1" s="937"/>
    </row>
    <row r="2" spans="2:14" ht="15" customHeight="1">
      <c r="D2" s="1688" t="s">
        <v>379</v>
      </c>
      <c r="E2" s="1688"/>
      <c r="F2" s="1688"/>
      <c r="G2" s="1688"/>
      <c r="H2" s="1688"/>
      <c r="I2" s="1688"/>
      <c r="J2" s="1688"/>
      <c r="K2" s="1688"/>
      <c r="L2" s="1688"/>
      <c r="M2" s="1688"/>
      <c r="N2" s="1688"/>
    </row>
    <row r="3" spans="2:14" ht="15" customHeight="1">
      <c r="D3" s="1688"/>
      <c r="E3" s="1688"/>
      <c r="F3" s="1688"/>
      <c r="G3" s="1688"/>
      <c r="H3" s="1688"/>
      <c r="I3" s="1688"/>
      <c r="J3" s="1688"/>
      <c r="K3" s="1688"/>
      <c r="L3" s="1688"/>
      <c r="M3" s="1688"/>
      <c r="N3" s="1688"/>
    </row>
    <row r="4" spans="2:14">
      <c r="D4" s="936"/>
      <c r="E4" s="936"/>
      <c r="F4" s="936"/>
      <c r="G4" s="936"/>
      <c r="H4" s="936"/>
      <c r="I4" s="936"/>
      <c r="J4" s="936"/>
      <c r="K4" s="936"/>
      <c r="L4" s="936"/>
      <c r="M4" s="937"/>
    </row>
    <row r="5" spans="2:14" ht="15.75" thickBot="1">
      <c r="B5" s="934"/>
      <c r="D5" s="844"/>
      <c r="E5" s="844"/>
      <c r="F5" s="844"/>
      <c r="G5" s="844"/>
      <c r="H5" s="936"/>
      <c r="I5" s="936"/>
      <c r="J5" s="936"/>
      <c r="K5" s="936"/>
      <c r="L5" s="936"/>
      <c r="M5" s="937"/>
    </row>
    <row r="6" spans="2:14">
      <c r="D6" s="1695" t="s">
        <v>143</v>
      </c>
      <c r="E6" s="1697" t="s">
        <v>376</v>
      </c>
      <c r="F6" s="1697" t="s">
        <v>314</v>
      </c>
      <c r="G6" s="1697" t="s">
        <v>315</v>
      </c>
      <c r="H6" s="1699" t="s">
        <v>377</v>
      </c>
      <c r="I6" s="1689" t="s">
        <v>376</v>
      </c>
      <c r="J6" s="1689" t="s">
        <v>314</v>
      </c>
      <c r="K6" s="1689" t="s">
        <v>315</v>
      </c>
      <c r="L6" s="1691" t="s">
        <v>378</v>
      </c>
      <c r="M6" s="1693" t="s">
        <v>172</v>
      </c>
      <c r="N6" s="1686" t="s">
        <v>380</v>
      </c>
    </row>
    <row r="7" spans="2:14" ht="15.75" thickBot="1">
      <c r="D7" s="1696"/>
      <c r="E7" s="1698"/>
      <c r="F7" s="1698"/>
      <c r="G7" s="1698"/>
      <c r="H7" s="1700"/>
      <c r="I7" s="1690"/>
      <c r="J7" s="1690"/>
      <c r="K7" s="1690"/>
      <c r="L7" s="1692"/>
      <c r="M7" s="1694"/>
      <c r="N7" s="1687"/>
    </row>
    <row r="8" spans="2:14" ht="15.75">
      <c r="D8" s="938" t="s">
        <v>142</v>
      </c>
      <c r="E8" s="939">
        <f>IFERROR((IFERROR(VLOOKUP((VLOOKUP(D8,Affectation_S1!$AO$8:$AU$216,3,FALSE)),TOUT_MODULES!$B$5:$F$157,3,FALSE),"0"))+(IFERROR(VLOOKUP((VLOOKUP(D8,Affectation_S1!$AO$8:$AU$216,4,FALSE)),TOUT_MODULES!$B$5:$F$157,3,FALSE),"0"))+(IFERROR(VLOOKUP((VLOOKUP(D8,Affectation_S1!$AO$8:$AU$216,5,FALSE)),TOUT_MODULES!$B$5:$F$157,3,FALSE),"0"))+(IFERROR(VLOOKUP((VLOOKUP(D8,Affectation_S1!$AO$8:$AU$216,6,FALSE)),TOUT_MODULES!$B$5:$F$157,3,FALSE),"0"))+(IFERROR(VLOOKUP((VLOOKUP(D8,Affectation_S1!$AO$8:$AU$216,7,FALSE)),TOUT_MODULES!$B$5:$F$157,3,FALSE),"0")),"Error")</f>
        <v>3</v>
      </c>
      <c r="F8" s="939">
        <f>IFERROR(IFERROR(((VLOOKUP((VLOOKUP(D8,Affectation_S1!$AO$8:$AU$216,3,FALSE)),TOUT_MODULES!$B$5:$F$157,4,FALSE))*(VLOOKUP(VLOOKUP(D8,Affectation_S1!$AO$8:$AU$216,3,FALSE),Semestre_1,6,FALSE))),"0")+(IFERROR(((VLOOKUP((VLOOKUP(D8,Affectation_S1!$AO$8:$AU$216,4,FALSE)),TOUT_MODULES!$B$5:$F$157,4,FALSE))*(VLOOKUP(VLOOKUP(D8,Affectation_S1!$AO$8:$AU$216,4,FALSE),Semestre_1,6,FALSE))),"0"))+IFERROR(((VLOOKUP((VLOOKUP(D8,Affectation_S1!$AO$8:$AU$216,5,FALSE)),TOUT_MODULES!$B$5:$F$157,4,FALSE))*(VLOOKUP(VLOOKUP(D8,Affectation_S1!$AO$8:$AU$216,5,FALSE),Semestre_1,6,FALSE))),"0")+IFERROR(((VLOOKUP((VLOOKUP(D8,Affectation_S1!$AO$8:$AU$216,6,FALSE)),TOUT_MODULES!$B$5:$F$157,4,FALSE))*(VLOOKUP(VLOOKUP(D8,Affectation_S1!$AO$8:$AU$216,6,FALSE),Semestre_1,6,FALSE))),"0")+IFERROR(((VLOOKUP((VLOOKUP(D8,Affectation_S1!$AO$8:$AU$216,7,FALSE)),TOUT_MODULES!$B$5:$F$157,4,FALSE))*(VLOOKUP(VLOOKUP(D8,Affectation_S1!$AO$8:$AU$216,7,FALSE),Semestre_1,6,FALSE))),"0"),"Error")</f>
        <v>3</v>
      </c>
      <c r="G8" s="939">
        <f>IFERROR(IFERROR(((VLOOKUP((VLOOKUP(D8,Affectation_S1!$AO$8:$AU$216,3,FALSE)),TOUT_MODULES!$B$5:$F$157,5,FALSE))*(VLOOKUP(VLOOKUP(D8,Affectation_S1!$AO$8:$AU$216,3,FALSE),Semestre_1,6,FALSE))),"0")+(IFERROR(((VLOOKUP((VLOOKUP(D8,Affectation_S1!$AO$8:$AU$216,4,FALSE)),TOUT_MODULES!$B$5:$F$157,5,FALSE))*(VLOOKUP(VLOOKUP(D8,Affectation_S1!$AO$8:$AU$216,4,FALSE),Semestre_1,6,FALSE))),"0"))+IFERROR(((VLOOKUP((VLOOKUP(D8,Affectation_S1!$AO$8:$AU$216,5,FALSE)),TOUT_MODULES!$B$5:$F$157,5,FALSE))*(VLOOKUP(VLOOKUP(D8,Affectation_S1!$AO$8:$AU$216,5,FALSE),Semestre_1,6,FALSE))),"0")+IFERROR(((VLOOKUP((VLOOKUP(D8,Affectation_S1!$AO$8:$AU$216,6,FALSE)),TOUT_MODULES!$B$5:$F$157,5,FALSE))*(VLOOKUP(VLOOKUP(D8,Affectation_S1!$AO$8:$AU$216,6,FALSE),Semestre_1,6,FALSE))),"0")+IFERROR(((VLOOKUP((VLOOKUP(D8,Affectation_S1!$AO$8:$AU$216,7,FALSE)),TOUT_MODULES!$B$5:$F$157,5,FALSE))*(VLOOKUP(VLOOKUP(D8,Affectation_S1!$AO$8:$AU$216,7,FALSE),Semestre_1,6,FALSE))),"0"),"error")</f>
        <v>3</v>
      </c>
      <c r="H8" s="940">
        <f>(E8*1.5)+(F8*1)+(G8*0.75)</f>
        <v>9.75</v>
      </c>
      <c r="I8" s="939">
        <f>IFERROR((IFERROR(VLOOKUP((VLOOKUP(D8,Affectation_S2!AO8:AT216,3,FALSE)),Semestre_002,3,FALSE),"0"))+(IFERROR(VLOOKUP((VLOOKUP(D8,Affectation_S2!AO8:AT216,4,FALSE)),Semestre_002,3,FALSE),"0"))+(IFERROR(VLOOKUP((VLOOKUP(D8,Affectation_S2!AO8:AT216,5,FALSE)),Semestre_002,3,FALSE),"0"))+(IFERROR(VLOOKUP((VLOOKUP(D8,Affectation_S2!AO8:AT216,6,FALSE)),Semestre_002,3,FALSE),"0"))+(IFERROR(VLOOKUP((VLOOKUP(D8,Affectation_S2!AO8:AT216,7,FALSE)),Semestre_002,3,FALSE),"0")),"error")</f>
        <v>1.5</v>
      </c>
      <c r="J8" s="939">
        <f>IFERROR(IFERROR(((VLOOKUP((VLOOKUP(D8,Affectation_S2!AO8:AT216,3,FALSE)),Semestre_002,4,FALSE))*(VLOOKUP(VLOOKUP(D8,Affectation_S2!AO8:AT216,3,FALSE),Semestre_002,6,FALSE))),"0")+(IFERROR(((VLOOKUP((VLOOKUP(D8,Affectation_S2!AO8:AT216,4,FALSE)),Semestre_002,4,FALSE))*(VLOOKUP(VLOOKUP(D8,Affectation_S2!AO8:AT216,4,FALSE),Semestre_002,6,FALSE))),"0"))+IFERROR(((VLOOKUP((VLOOKUP(D8,Affectation_S2!AO8:AT216,5,FALSE)),Semestre_002,4,FALSE))*(VLOOKUP(VLOOKUP(D8,Affectation_S2!AO8:AT216,5,FALSE),Semestre_002,6,FALSE))),"0")+IFERROR(((VLOOKUP((VLOOKUP(D8,Affectation_S2!AO8:AT216,6,FALSE)),Semestre_002,4,FALSE))*(VLOOKUP(VLOOKUP(D8,Affectation_S2!AO8:AT216,6,FALSE),Semestre_002,6,FALSE))),"0")+IFERROR(((VLOOKUP((VLOOKUP(D8,Affectation_S2!AO8:AT216,7,FALSE)),Semestre_002,4,FALSE))*(VLOOKUP(VLOOKUP(D8,Affectation_S2!AO8:AT216,7,FALSE),Semestre_002,6,FALSE))),"0"),"Error")</f>
        <v>3</v>
      </c>
      <c r="K8" s="939">
        <f>IFERROR(IFERROR(((VLOOKUP((VLOOKUP(D8,Affectation_S2!AO8:AT216,3,FALSE)),Semestre_002,5,FALSE))*(VLOOKUP(VLOOKUP(D8,Affectation_S2!AO8:AT216,3,FALSE),Semestre_002,6,FALSE))),"0")+(IFERROR(((VLOOKUP((VLOOKUP(D8,Affectation_S2!AO8:AT216,4,FALSE)),Semestre_002,5,FALSE))*(VLOOKUP(VLOOKUP(D8,Affectation_S2!AO8:AT216,4,FALSE),Semestre_002,6,FALSE))),"0"))+IFERROR(((VLOOKUP((VLOOKUP(D8,Affectation_S2!AO8:AT216,5,FALSE)),Semestre_002,5,FALSE))*(VLOOKUP(VLOOKUP(D8,Affectation_S2!AO8:AT216,5,FALSE),Semestre_002,6,FALSE))),"0")+IFERROR(((VLOOKUP((VLOOKUP(D8,Affectation_S2!AO8:AT216,6,FALSE)),Semestre_002,5,FALSE))*(VLOOKUP(VLOOKUP(D8,Affectation_S2!AO8:AT216,6,FALSE),Semestre_002,6,FALSE))),"0")+IFERROR(((VLOOKUP((VLOOKUP(D8,Affectation_S2!AO8:AT216,7,FALSE)),Semestre_002,5,FALSE))*(VLOOKUP(VLOOKUP(D8,Affectation_S2!AO8:AT216,7,FALSE),Semestre_002,6,FALSE))),"0"),"Error")</f>
        <v>3</v>
      </c>
      <c r="L8" s="941">
        <f>(I8*1.5)+(J8*1)+(K8*0.75)</f>
        <v>7.5</v>
      </c>
      <c r="M8" s="942">
        <f>L8+H8</f>
        <v>17.25</v>
      </c>
      <c r="N8" s="945">
        <f>18-M8</f>
        <v>0.75</v>
      </c>
    </row>
    <row r="9" spans="2:14" ht="15.75">
      <c r="D9" s="943" t="s">
        <v>45</v>
      </c>
      <c r="E9" s="939">
        <f>IFERROR((IFERROR(VLOOKUP((VLOOKUP(D9,Affectation_S1!$AO$8:$AU$216,3,FALSE)),TOUT_MODULES!$B$5:$F$157,3,FALSE),"0"))+(IFERROR(VLOOKUP((VLOOKUP(D9,Affectation_S1!$AO$8:$AU$216,4,FALSE)),TOUT_MODULES!$B$5:$F$157,3,FALSE),"0"))+(IFERROR(VLOOKUP((VLOOKUP(D9,Affectation_S1!$AO$8:$AU$216,5,FALSE)),TOUT_MODULES!$B$5:$F$157,3,FALSE),"0"))+(IFERROR(VLOOKUP((VLOOKUP(D9,Affectation_S1!$AO$8:$AU$216,6,FALSE)),TOUT_MODULES!$B$5:$F$157,3,FALSE),"0"))+(IFERROR(VLOOKUP((VLOOKUP(D9,Affectation_S1!$AO$8:$AU$216,7,FALSE)),TOUT_MODULES!$B$5:$F$157,3,FALSE),"0")),"Error")</f>
        <v>0</v>
      </c>
      <c r="F9" s="939">
        <f>IFERROR(IFERROR(((VLOOKUP((VLOOKUP(D9,Affectation_S1!$AO$8:$AU$216,3,FALSE)),TOUT_MODULES!$B$5:$F$157,4,FALSE))*(VLOOKUP(VLOOKUP(D9,Affectation_S1!$AO$8:$AU$216,3,FALSE),Semestre_1,6,FALSE))),"0")+(IFERROR(((VLOOKUP((VLOOKUP(D9,Affectation_S1!$AO$8:$AU$216,4,FALSE)),TOUT_MODULES!$B$5:$F$157,4,FALSE))*(VLOOKUP(VLOOKUP(D9,Affectation_S1!$AO$8:$AU$216,4,FALSE),Semestre_1,6,FALSE))),"0"))+IFERROR(((VLOOKUP((VLOOKUP(D9,Affectation_S1!$AO$8:$AU$216,5,FALSE)),TOUT_MODULES!$B$5:$F$157,4,FALSE))*(VLOOKUP(VLOOKUP(D9,Affectation_S1!$AO$8:$AU$216,5,FALSE),Semestre_1,6,FALSE))),"0")+IFERROR(((VLOOKUP((VLOOKUP(D9,Affectation_S1!$AO$8:$AU$216,6,FALSE)),TOUT_MODULES!$B$5:$F$157,4,FALSE))*(VLOOKUP(VLOOKUP(D9,Affectation_S1!$AO$8:$AU$216,6,FALSE),Semestre_1,6,FALSE))),"0")+IFERROR(((VLOOKUP((VLOOKUP(D9,Affectation_S1!$AO$8:$AU$216,7,FALSE)),TOUT_MODULES!$B$5:$F$157,4,FALSE))*(VLOOKUP(VLOOKUP(D9,Affectation_S1!$AO$8:$AU$216,7,FALSE),Semestre_1,6,FALSE))),"0"),"Error")</f>
        <v>0</v>
      </c>
      <c r="G9" s="939">
        <f>IFERROR(IFERROR(((VLOOKUP((VLOOKUP(D9,Affectation_S1!$AO$8:$AU$216,3,FALSE)),TOUT_MODULES!$B$5:$F$157,5,FALSE))*(VLOOKUP(VLOOKUP(D9,Affectation_S1!$AO$8:$AU$216,3,FALSE),Semestre_1,6,FALSE))),"0")+(IFERROR(((VLOOKUP((VLOOKUP(D9,Affectation_S1!$AO$8:$AU$216,4,FALSE)),TOUT_MODULES!$B$5:$F$157,5,FALSE))*(VLOOKUP(VLOOKUP(D9,Affectation_S1!$AO$8:$AU$216,4,FALSE),Semestre_1,6,FALSE))),"0"))+IFERROR(((VLOOKUP((VLOOKUP(D9,Affectation_S1!$AO$8:$AU$216,5,FALSE)),TOUT_MODULES!$B$5:$F$157,5,FALSE))*(VLOOKUP(VLOOKUP(D9,Affectation_S1!$AO$8:$AU$216,5,FALSE),Semestre_1,6,FALSE))),"0")+IFERROR(((VLOOKUP((VLOOKUP(D9,Affectation_S1!$AO$8:$AU$216,6,FALSE)),TOUT_MODULES!$B$5:$F$157,5,FALSE))*(VLOOKUP(VLOOKUP(D9,Affectation_S1!$AO$8:$AU$216,6,FALSE),Semestre_1,6,FALSE))),"0")+IFERROR(((VLOOKUP((VLOOKUP(D9,Affectation_S1!$AO$8:$AU$216,7,FALSE)),TOUT_MODULES!$B$5:$F$157,5,FALSE))*(VLOOKUP(VLOOKUP(D9,Affectation_S1!$AO$8:$AU$216,7,FALSE),Semestre_1,6,FALSE))),"0"),"error")</f>
        <v>0</v>
      </c>
      <c r="H9" s="940">
        <f t="shared" ref="H9:H58" si="0">(E9*1.5)+(F9*1)+(G9*0.75)</f>
        <v>0</v>
      </c>
      <c r="I9" s="939">
        <f>IFERROR((IFERROR(VLOOKUP((VLOOKUP(D9,Affectation_S2!AO9:AT217,3,FALSE)),Semestre_002,3,FALSE),"0"))+(IFERROR(VLOOKUP((VLOOKUP(D9,Affectation_S2!AO9:AT217,4,FALSE)),Semestre_002,3,FALSE),"0"))+(IFERROR(VLOOKUP((VLOOKUP(D9,Affectation_S2!AO9:AT217,5,FALSE)),Semestre_002,3,FALSE),"0"))+(IFERROR(VLOOKUP((VLOOKUP(D9,Affectation_S2!AO9:AT217,6,FALSE)),Semestre_002,3,FALSE),"0"))+(IFERROR(VLOOKUP((VLOOKUP(D9,Affectation_S2!AO9:AT217,7,FALSE)),Semestre_002,3,FALSE),"0")),"error")</f>
        <v>0</v>
      </c>
      <c r="J9" s="939">
        <f>IFERROR(IFERROR(((VLOOKUP((VLOOKUP(D9,Affectation_S2!AO9:AT217,3,FALSE)),Semestre_002,4,FALSE))*(VLOOKUP(VLOOKUP(D9,Affectation_S2!AO9:AT217,3,FALSE),Semestre_002,6,FALSE))),"0")+(IFERROR(((VLOOKUP((VLOOKUP(D9,Affectation_S2!AO9:AT217,4,FALSE)),Semestre_002,4,FALSE))*(VLOOKUP(VLOOKUP(D9,Affectation_S2!AO9:AT217,4,FALSE),Semestre_002,6,FALSE))),"0"))+IFERROR(((VLOOKUP((VLOOKUP(D9,Affectation_S2!AO9:AT217,5,FALSE)),Semestre_002,4,FALSE))*(VLOOKUP(VLOOKUP(D9,Affectation_S2!AO9:AT217,5,FALSE),Semestre_002,6,FALSE))),"0")+IFERROR(((VLOOKUP((VLOOKUP(D9,Affectation_S2!AO9:AT217,6,FALSE)),Semestre_002,4,FALSE))*(VLOOKUP(VLOOKUP(D9,Affectation_S2!AO9:AT217,6,FALSE),Semestre_002,6,FALSE))),"0")+IFERROR(((VLOOKUP((VLOOKUP(D9,Affectation_S2!AO9:AT217,7,FALSE)),Semestre_002,4,FALSE))*(VLOOKUP(VLOOKUP(D9,Affectation_S2!AO9:AT217,7,FALSE),Semestre_002,6,FALSE))),"0"),"Error")</f>
        <v>0</v>
      </c>
      <c r="K9" s="939">
        <f>IFERROR(IFERROR(((VLOOKUP((VLOOKUP(D9,Affectation_S2!AO9:AT217,3,FALSE)),Semestre_002,5,FALSE))*(VLOOKUP(VLOOKUP(D9,Affectation_S2!AO9:AT217,3,FALSE),Semestre_002,6,FALSE))),"0")+(IFERROR(((VLOOKUP((VLOOKUP(D9,Affectation_S2!AO9:AT217,4,FALSE)),Semestre_002,5,FALSE))*(VLOOKUP(VLOOKUP(D9,Affectation_S2!AO9:AT217,4,FALSE),Semestre_002,6,FALSE))),"0"))+IFERROR(((VLOOKUP((VLOOKUP(D9,Affectation_S2!AO9:AT217,5,FALSE)),Semestre_002,5,FALSE))*(VLOOKUP(VLOOKUP(D9,Affectation_S2!AO9:AT217,5,FALSE),Semestre_002,6,FALSE))),"0")+IFERROR(((VLOOKUP((VLOOKUP(D9,Affectation_S2!AO9:AT217,6,FALSE)),Semestre_002,5,FALSE))*(VLOOKUP(VLOOKUP(D9,Affectation_S2!AO9:AT217,6,FALSE),Semestre_002,6,FALSE))),"0")+IFERROR(((VLOOKUP((VLOOKUP(D9,Affectation_S2!AO9:AT217,7,FALSE)),Semestre_002,5,FALSE))*(VLOOKUP(VLOOKUP(D9,Affectation_S2!AO9:AT217,7,FALSE),Semestre_002,6,FALSE))),"0"),"Error")</f>
        <v>0</v>
      </c>
      <c r="L9" s="941">
        <f t="shared" ref="L9:L58" si="1">(I9*1.5)+(J9*1)+(K9*0.75)</f>
        <v>0</v>
      </c>
      <c r="M9" s="942">
        <f t="shared" ref="M9:M58" si="2">L9+H9</f>
        <v>0</v>
      </c>
      <c r="N9" s="945">
        <f t="shared" ref="N9:N58" si="3">18-M9</f>
        <v>18</v>
      </c>
    </row>
    <row r="10" spans="2:14" ht="15.75">
      <c r="D10" s="943" t="s">
        <v>66</v>
      </c>
      <c r="E10" s="939">
        <f>IFERROR((IFERROR(VLOOKUP((VLOOKUP(D10,Affectation_S1!$AO$8:$AU$216,3,FALSE)),TOUT_MODULES!$B$5:$F$157,3,FALSE),"0"))+(IFERROR(VLOOKUP((VLOOKUP(D10,Affectation_S1!$AO$8:$AU$216,4,FALSE)),TOUT_MODULES!$B$5:$F$157,3,FALSE),"0"))+(IFERROR(VLOOKUP((VLOOKUP(D10,Affectation_S1!$AO$8:$AU$216,5,FALSE)),TOUT_MODULES!$B$5:$F$157,3,FALSE),"0"))+(IFERROR(VLOOKUP((VLOOKUP(D10,Affectation_S1!$AO$8:$AU$216,6,FALSE)),TOUT_MODULES!$B$5:$F$157,3,FALSE),"0"))+(IFERROR(VLOOKUP((VLOOKUP(D10,Affectation_S1!$AO$8:$AU$216,7,FALSE)),TOUT_MODULES!$B$5:$F$157,3,FALSE),"0")),"Error")</f>
        <v>4.5</v>
      </c>
      <c r="F10" s="939">
        <f>IFERROR(IFERROR(((VLOOKUP((VLOOKUP(D10,Affectation_S1!$AO$8:$AU$216,3,FALSE)),TOUT_MODULES!$B$5:$F$157,4,FALSE))*(VLOOKUP(VLOOKUP(D10,Affectation_S1!$AO$8:$AU$216,3,FALSE),Semestre_1,6,FALSE))),"0")+(IFERROR(((VLOOKUP((VLOOKUP(D10,Affectation_S1!$AO$8:$AU$216,4,FALSE)),TOUT_MODULES!$B$5:$F$157,4,FALSE))*(VLOOKUP(VLOOKUP(D10,Affectation_S1!$AO$8:$AU$216,4,FALSE),Semestre_1,6,FALSE))),"0"))+IFERROR(((VLOOKUP((VLOOKUP(D10,Affectation_S1!$AO$8:$AU$216,5,FALSE)),TOUT_MODULES!$B$5:$F$157,4,FALSE))*(VLOOKUP(VLOOKUP(D10,Affectation_S1!$AO$8:$AU$216,5,FALSE),Semestre_1,6,FALSE))),"0")+IFERROR(((VLOOKUP((VLOOKUP(D10,Affectation_S1!$AO$8:$AU$216,6,FALSE)),TOUT_MODULES!$B$5:$F$157,4,FALSE))*(VLOOKUP(VLOOKUP(D10,Affectation_S1!$AO$8:$AU$216,6,FALSE),Semestre_1,6,FALSE))),"0")+IFERROR(((VLOOKUP((VLOOKUP(D10,Affectation_S1!$AO$8:$AU$216,7,FALSE)),TOUT_MODULES!$B$5:$F$157,4,FALSE))*(VLOOKUP(VLOOKUP(D10,Affectation_S1!$AO$8:$AU$216,7,FALSE),Semestre_1,6,FALSE))),"0"),"Error")</f>
        <v>1.5</v>
      </c>
      <c r="G10" s="939">
        <f>IFERROR(IFERROR(((VLOOKUP((VLOOKUP(D10,Affectation_S1!$AO$8:$AU$216,3,FALSE)),TOUT_MODULES!$B$5:$F$157,5,FALSE))*(VLOOKUP(VLOOKUP(D10,Affectation_S1!$AO$8:$AU$216,3,FALSE),Semestre_1,6,FALSE))),"0")+(IFERROR(((VLOOKUP((VLOOKUP(D10,Affectation_S1!$AO$8:$AU$216,4,FALSE)),TOUT_MODULES!$B$5:$F$157,5,FALSE))*(VLOOKUP(VLOOKUP(D10,Affectation_S1!$AO$8:$AU$216,4,FALSE),Semestre_1,6,FALSE))),"0"))+IFERROR(((VLOOKUP((VLOOKUP(D10,Affectation_S1!$AO$8:$AU$216,5,FALSE)),TOUT_MODULES!$B$5:$F$157,5,FALSE))*(VLOOKUP(VLOOKUP(D10,Affectation_S1!$AO$8:$AU$216,5,FALSE),Semestre_1,6,FALSE))),"0")+IFERROR(((VLOOKUP((VLOOKUP(D10,Affectation_S1!$AO$8:$AU$216,6,FALSE)),TOUT_MODULES!$B$5:$F$157,5,FALSE))*(VLOOKUP(VLOOKUP(D10,Affectation_S1!$AO$8:$AU$216,6,FALSE),Semestre_1,6,FALSE))),"0")+IFERROR(((VLOOKUP((VLOOKUP(D10,Affectation_S1!$AO$8:$AU$216,7,FALSE)),TOUT_MODULES!$B$5:$F$157,5,FALSE))*(VLOOKUP(VLOOKUP(D10,Affectation_S1!$AO$8:$AU$216,7,FALSE),Semestre_1,6,FALSE))),"0"),"error")</f>
        <v>0</v>
      </c>
      <c r="H10" s="940">
        <f t="shared" si="0"/>
        <v>8.25</v>
      </c>
      <c r="I10" s="939">
        <f>IFERROR((IFERROR(VLOOKUP((VLOOKUP(D10,Affectation_S2!AO10:AT218,3,FALSE)),Semestre_002,3,FALSE),"0"))+(IFERROR(VLOOKUP((VLOOKUP(D10,Affectation_S2!AO10:AT218,4,FALSE)),Semestre_002,3,FALSE),"0"))+(IFERROR(VLOOKUP((VLOOKUP(D10,Affectation_S2!AO10:AT218,5,FALSE)),Semestre_002,3,FALSE),"0"))+(IFERROR(VLOOKUP((VLOOKUP(D10,Affectation_S2!AO10:AT218,6,FALSE)),Semestre_002,3,FALSE),"0"))+(IFERROR(VLOOKUP((VLOOKUP(D10,Affectation_S2!AO10:AT218,7,FALSE)),Semestre_002,3,FALSE),"0")),"error")</f>
        <v>3</v>
      </c>
      <c r="J10" s="939">
        <f>IFERROR(IFERROR(((VLOOKUP((VLOOKUP(D10,Affectation_S2!AO10:AT218,3,FALSE)),Semestre_002,4,FALSE))*(VLOOKUP(VLOOKUP(D10,Affectation_S2!AO10:AT218,3,FALSE),Semestre_002,6,FALSE))),"0")+(IFERROR(((VLOOKUP((VLOOKUP(D10,Affectation_S2!AO10:AT218,4,FALSE)),Semestre_002,4,FALSE))*(VLOOKUP(VLOOKUP(D10,Affectation_S2!AO10:AT218,4,FALSE),Semestre_002,6,FALSE))),"0"))+IFERROR(((VLOOKUP((VLOOKUP(D10,Affectation_S2!AO10:AT218,5,FALSE)),Semestre_002,4,FALSE))*(VLOOKUP(VLOOKUP(D10,Affectation_S2!AO10:AT218,5,FALSE),Semestre_002,6,FALSE))),"0")+IFERROR(((VLOOKUP((VLOOKUP(D10,Affectation_S2!AO10:AT218,6,FALSE)),Semestre_002,4,FALSE))*(VLOOKUP(VLOOKUP(D10,Affectation_S2!AO10:AT218,6,FALSE),Semestre_002,6,FALSE))),"0")+IFERROR(((VLOOKUP((VLOOKUP(D10,Affectation_S2!AO10:AT218,7,FALSE)),Semestre_002,4,FALSE))*(VLOOKUP(VLOOKUP(D10,Affectation_S2!AO10:AT218,7,FALSE),Semestre_002,6,FALSE))),"0"),"Error")</f>
        <v>6</v>
      </c>
      <c r="K10" s="939">
        <f>IFERROR(IFERROR(((VLOOKUP((VLOOKUP(D10,Affectation_S2!AO10:AT218,3,FALSE)),Semestre_002,5,FALSE))*(VLOOKUP(VLOOKUP(D10,Affectation_S2!AO10:AT218,3,FALSE),Semestre_002,6,FALSE))),"0")+(IFERROR(((VLOOKUP((VLOOKUP(D10,Affectation_S2!AO10:AT218,4,FALSE)),Semestre_002,5,FALSE))*(VLOOKUP(VLOOKUP(D10,Affectation_S2!AO10:AT218,4,FALSE),Semestre_002,6,FALSE))),"0"))+IFERROR(((VLOOKUP((VLOOKUP(D10,Affectation_S2!AO10:AT218,5,FALSE)),Semestre_002,5,FALSE))*(VLOOKUP(VLOOKUP(D10,Affectation_S2!AO10:AT218,5,FALSE),Semestre_002,6,FALSE))),"0")+IFERROR(((VLOOKUP((VLOOKUP(D10,Affectation_S2!AO10:AT218,6,FALSE)),Semestre_002,5,FALSE))*(VLOOKUP(VLOOKUP(D10,Affectation_S2!AO10:AT218,6,FALSE),Semestre_002,6,FALSE))),"0")+IFERROR(((VLOOKUP((VLOOKUP(D10,Affectation_S2!AO10:AT218,7,FALSE)),Semestre_002,5,FALSE))*(VLOOKUP(VLOOKUP(D10,Affectation_S2!AO10:AT218,7,FALSE),Semestre_002,6,FALSE))),"0"),"Error")</f>
        <v>0</v>
      </c>
      <c r="L10" s="941">
        <f t="shared" si="1"/>
        <v>10.5</v>
      </c>
      <c r="M10" s="942">
        <f t="shared" si="2"/>
        <v>18.75</v>
      </c>
      <c r="N10" s="945">
        <f t="shared" si="3"/>
        <v>-0.75</v>
      </c>
    </row>
    <row r="11" spans="2:14" ht="15.75">
      <c r="D11" s="943" t="s">
        <v>57</v>
      </c>
      <c r="E11" s="939">
        <f>IFERROR((IFERROR(VLOOKUP((VLOOKUP(D11,Affectation_S1!$AO$8:$AU$216,3,FALSE)),TOUT_MODULES!$B$5:$F$157,3,FALSE),"0"))+(IFERROR(VLOOKUP((VLOOKUP(D11,Affectation_S1!$AO$8:$AU$216,4,FALSE)),TOUT_MODULES!$B$5:$F$157,3,FALSE),"0"))+(IFERROR(VLOOKUP((VLOOKUP(D11,Affectation_S1!$AO$8:$AU$216,5,FALSE)),TOUT_MODULES!$B$5:$F$157,3,FALSE),"0"))+(IFERROR(VLOOKUP((VLOOKUP(D11,Affectation_S1!$AO$8:$AU$216,6,FALSE)),TOUT_MODULES!$B$5:$F$157,3,FALSE),"0"))+(IFERROR(VLOOKUP((VLOOKUP(D11,Affectation_S1!$AO$8:$AU$216,7,FALSE)),TOUT_MODULES!$B$5:$F$157,3,FALSE),"0")),"Error")</f>
        <v>4.5</v>
      </c>
      <c r="F11" s="939">
        <f>IFERROR(IFERROR(((VLOOKUP((VLOOKUP(D11,Affectation_S1!$AO$8:$AU$216,3,FALSE)),TOUT_MODULES!$B$5:$F$157,4,FALSE))*(VLOOKUP(VLOOKUP(D11,Affectation_S1!$AO$8:$AU$216,3,FALSE),Semestre_1,6,FALSE))),"0")+(IFERROR(((VLOOKUP((VLOOKUP(D11,Affectation_S1!$AO$8:$AU$216,4,FALSE)),TOUT_MODULES!$B$5:$F$157,4,FALSE))*(VLOOKUP(VLOOKUP(D11,Affectation_S1!$AO$8:$AU$216,4,FALSE),Semestre_1,6,FALSE))),"0"))+IFERROR(((VLOOKUP((VLOOKUP(D11,Affectation_S1!$AO$8:$AU$216,5,FALSE)),TOUT_MODULES!$B$5:$F$157,4,FALSE))*(VLOOKUP(VLOOKUP(D11,Affectation_S1!$AO$8:$AU$216,5,FALSE),Semestre_1,6,FALSE))),"0")+IFERROR(((VLOOKUP((VLOOKUP(D11,Affectation_S1!$AO$8:$AU$216,6,FALSE)),TOUT_MODULES!$B$5:$F$157,4,FALSE))*(VLOOKUP(VLOOKUP(D11,Affectation_S1!$AO$8:$AU$216,6,FALSE),Semestre_1,6,FALSE))),"0")+IFERROR(((VLOOKUP((VLOOKUP(D11,Affectation_S1!$AO$8:$AU$216,7,FALSE)),TOUT_MODULES!$B$5:$F$157,4,FALSE))*(VLOOKUP(VLOOKUP(D11,Affectation_S1!$AO$8:$AU$216,7,FALSE),Semestre_1,6,FALSE))),"0"),"Error")</f>
        <v>3</v>
      </c>
      <c r="G11" s="939">
        <f>IFERROR(IFERROR(((VLOOKUP((VLOOKUP(D11,Affectation_S1!$AO$8:$AU$216,3,FALSE)),TOUT_MODULES!$B$5:$F$157,5,FALSE))*(VLOOKUP(VLOOKUP(D11,Affectation_S1!$AO$8:$AU$216,3,FALSE),Semestre_1,6,FALSE))),"0")+(IFERROR(((VLOOKUP((VLOOKUP(D11,Affectation_S1!$AO$8:$AU$216,4,FALSE)),TOUT_MODULES!$B$5:$F$157,5,FALSE))*(VLOOKUP(VLOOKUP(D11,Affectation_S1!$AO$8:$AU$216,4,FALSE),Semestre_1,6,FALSE))),"0"))+IFERROR(((VLOOKUP((VLOOKUP(D11,Affectation_S1!$AO$8:$AU$216,5,FALSE)),TOUT_MODULES!$B$5:$F$157,5,FALSE))*(VLOOKUP(VLOOKUP(D11,Affectation_S1!$AO$8:$AU$216,5,FALSE),Semestre_1,6,FALSE))),"0")+IFERROR(((VLOOKUP((VLOOKUP(D11,Affectation_S1!$AO$8:$AU$216,6,FALSE)),TOUT_MODULES!$B$5:$F$157,5,FALSE))*(VLOOKUP(VLOOKUP(D11,Affectation_S1!$AO$8:$AU$216,6,FALSE),Semestre_1,6,FALSE))),"0")+IFERROR(((VLOOKUP((VLOOKUP(D11,Affectation_S1!$AO$8:$AU$216,7,FALSE)),TOUT_MODULES!$B$5:$F$157,5,FALSE))*(VLOOKUP(VLOOKUP(D11,Affectation_S1!$AO$8:$AU$216,7,FALSE),Semestre_1,6,FALSE))),"0"),"error")</f>
        <v>3</v>
      </c>
      <c r="H11" s="940">
        <f t="shared" si="0"/>
        <v>12</v>
      </c>
      <c r="I11" s="939">
        <f>IFERROR((IFERROR(VLOOKUP((VLOOKUP(D11,Affectation_S2!AO11:AT219,3,FALSE)),Semestre_002,3,FALSE),"0"))+(IFERROR(VLOOKUP((VLOOKUP(D11,Affectation_S2!AO11:AT219,4,FALSE)),Semestre_002,3,FALSE),"0"))+(IFERROR(VLOOKUP((VLOOKUP(D11,Affectation_S2!AO11:AT219,5,FALSE)),Semestre_002,3,FALSE),"0"))+(IFERROR(VLOOKUP((VLOOKUP(D11,Affectation_S2!AO11:AT219,6,FALSE)),Semestre_002,3,FALSE),"0"))+(IFERROR(VLOOKUP((VLOOKUP(D11,Affectation_S2!AO11:AT219,7,FALSE)),Semestre_002,3,FALSE),"0")),"error")</f>
        <v>0</v>
      </c>
      <c r="J11" s="939">
        <f>IFERROR(IFERROR(((VLOOKUP((VLOOKUP(D11,Affectation_S2!AO11:AT219,3,FALSE)),Semestre_002,4,FALSE))*(VLOOKUP(VLOOKUP(D11,Affectation_S2!AO11:AT219,3,FALSE),Semestre_002,6,FALSE))),"0")+(IFERROR(((VLOOKUP((VLOOKUP(D11,Affectation_S2!AO11:AT219,4,FALSE)),Semestre_002,4,FALSE))*(VLOOKUP(VLOOKUP(D11,Affectation_S2!AO11:AT219,4,FALSE),Semestre_002,6,FALSE))),"0"))+IFERROR(((VLOOKUP((VLOOKUP(D11,Affectation_S2!AO11:AT219,5,FALSE)),Semestre_002,4,FALSE))*(VLOOKUP(VLOOKUP(D11,Affectation_S2!AO11:AT219,5,FALSE),Semestre_002,6,FALSE))),"0")+IFERROR(((VLOOKUP((VLOOKUP(D11,Affectation_S2!AO11:AT219,6,FALSE)),Semestre_002,4,FALSE))*(VLOOKUP(VLOOKUP(D11,Affectation_S2!AO11:AT219,6,FALSE),Semestre_002,6,FALSE))),"0")+IFERROR(((VLOOKUP((VLOOKUP(D11,Affectation_S2!AO11:AT219,7,FALSE)),Semestre_002,4,FALSE))*(VLOOKUP(VLOOKUP(D11,Affectation_S2!AO11:AT219,7,FALSE),Semestre_002,6,FALSE))),"0"),"Error")</f>
        <v>0</v>
      </c>
      <c r="K11" s="939">
        <f>IFERROR(IFERROR(((VLOOKUP((VLOOKUP(D11,Affectation_S2!AO11:AT219,3,FALSE)),Semestre_002,5,FALSE))*(VLOOKUP(VLOOKUP(D11,Affectation_S2!AO11:AT219,3,FALSE),Semestre_002,6,FALSE))),"0")+(IFERROR(((VLOOKUP((VLOOKUP(D11,Affectation_S2!AO11:AT219,4,FALSE)),Semestre_002,5,FALSE))*(VLOOKUP(VLOOKUP(D11,Affectation_S2!AO11:AT219,4,FALSE),Semestre_002,6,FALSE))),"0"))+IFERROR(((VLOOKUP((VLOOKUP(D11,Affectation_S2!AO11:AT219,5,FALSE)),Semestre_002,5,FALSE))*(VLOOKUP(VLOOKUP(D11,Affectation_S2!AO11:AT219,5,FALSE),Semestre_002,6,FALSE))),"0")+IFERROR(((VLOOKUP((VLOOKUP(D11,Affectation_S2!AO11:AT219,6,FALSE)),Semestre_002,5,FALSE))*(VLOOKUP(VLOOKUP(D11,Affectation_S2!AO11:AT219,6,FALSE),Semestre_002,6,FALSE))),"0")+IFERROR(((VLOOKUP((VLOOKUP(D11,Affectation_S2!AO11:AT219,7,FALSE)),Semestre_002,5,FALSE))*(VLOOKUP(VLOOKUP(D11,Affectation_S2!AO11:AT219,7,FALSE),Semestre_002,6,FALSE))),"0"),"Error")</f>
        <v>0</v>
      </c>
      <c r="L11" s="941">
        <f t="shared" si="1"/>
        <v>0</v>
      </c>
      <c r="M11" s="942">
        <f t="shared" si="2"/>
        <v>12</v>
      </c>
      <c r="N11" s="945">
        <f t="shared" si="3"/>
        <v>6</v>
      </c>
    </row>
    <row r="12" spans="2:14" ht="15.75">
      <c r="D12" s="943" t="s">
        <v>64</v>
      </c>
      <c r="E12" s="939">
        <f>IFERROR((IFERROR(VLOOKUP((VLOOKUP(D12,Affectation_S1!$AO$8:$AU$216,3,FALSE)),TOUT_MODULES!$B$5:$F$157,3,FALSE),"0"))+(IFERROR(VLOOKUP((VLOOKUP(D12,Affectation_S1!$AO$8:$AU$216,4,FALSE)),TOUT_MODULES!$B$5:$F$157,3,FALSE),"0"))+(IFERROR(VLOOKUP((VLOOKUP(D12,Affectation_S1!$AO$8:$AU$216,5,FALSE)),TOUT_MODULES!$B$5:$F$157,3,FALSE),"0"))+(IFERROR(VLOOKUP((VLOOKUP(D12,Affectation_S1!$AO$8:$AU$216,6,FALSE)),TOUT_MODULES!$B$5:$F$157,3,FALSE),"0"))+(IFERROR(VLOOKUP((VLOOKUP(D12,Affectation_S1!$AO$8:$AU$216,7,FALSE)),TOUT_MODULES!$B$5:$F$157,3,FALSE),"0")),"Error")</f>
        <v>3</v>
      </c>
      <c r="F12" s="939">
        <f>IFERROR(IFERROR(((VLOOKUP((VLOOKUP(D12,Affectation_S1!$AO$8:$AU$216,3,FALSE)),TOUT_MODULES!$B$5:$F$157,4,FALSE))*(VLOOKUP(VLOOKUP(D12,Affectation_S1!$AO$8:$AU$216,3,FALSE),Semestre_1,6,FALSE))),"0")+(IFERROR(((VLOOKUP((VLOOKUP(D12,Affectation_S1!$AO$8:$AU$216,4,FALSE)),TOUT_MODULES!$B$5:$F$157,4,FALSE))*(VLOOKUP(VLOOKUP(D12,Affectation_S1!$AO$8:$AU$216,4,FALSE),Semestre_1,6,FALSE))),"0"))+IFERROR(((VLOOKUP((VLOOKUP(D12,Affectation_S1!$AO$8:$AU$216,5,FALSE)),TOUT_MODULES!$B$5:$F$157,4,FALSE))*(VLOOKUP(VLOOKUP(D12,Affectation_S1!$AO$8:$AU$216,5,FALSE),Semestre_1,6,FALSE))),"0")+IFERROR(((VLOOKUP((VLOOKUP(D12,Affectation_S1!$AO$8:$AU$216,6,FALSE)),TOUT_MODULES!$B$5:$F$157,4,FALSE))*(VLOOKUP(VLOOKUP(D12,Affectation_S1!$AO$8:$AU$216,6,FALSE),Semestre_1,6,FALSE))),"0")+IFERROR(((VLOOKUP((VLOOKUP(D12,Affectation_S1!$AO$8:$AU$216,7,FALSE)),TOUT_MODULES!$B$5:$F$157,4,FALSE))*(VLOOKUP(VLOOKUP(D12,Affectation_S1!$AO$8:$AU$216,7,FALSE),Semestre_1,6,FALSE))),"0"),"Error")</f>
        <v>1.5</v>
      </c>
      <c r="G12" s="939">
        <f>IFERROR(IFERROR(((VLOOKUP((VLOOKUP(D12,Affectation_S1!$AO$8:$AU$216,3,FALSE)),TOUT_MODULES!$B$5:$F$157,5,FALSE))*(VLOOKUP(VLOOKUP(D12,Affectation_S1!$AO$8:$AU$216,3,FALSE),Semestre_1,6,FALSE))),"0")+(IFERROR(((VLOOKUP((VLOOKUP(D12,Affectation_S1!$AO$8:$AU$216,4,FALSE)),TOUT_MODULES!$B$5:$F$157,5,FALSE))*(VLOOKUP(VLOOKUP(D12,Affectation_S1!$AO$8:$AU$216,4,FALSE),Semestre_1,6,FALSE))),"0"))+IFERROR(((VLOOKUP((VLOOKUP(D12,Affectation_S1!$AO$8:$AU$216,5,FALSE)),TOUT_MODULES!$B$5:$F$157,5,FALSE))*(VLOOKUP(VLOOKUP(D12,Affectation_S1!$AO$8:$AU$216,5,FALSE),Semestre_1,6,FALSE))),"0")+IFERROR(((VLOOKUP((VLOOKUP(D12,Affectation_S1!$AO$8:$AU$216,6,FALSE)),TOUT_MODULES!$B$5:$F$157,5,FALSE))*(VLOOKUP(VLOOKUP(D12,Affectation_S1!$AO$8:$AU$216,6,FALSE),Semestre_1,6,FALSE))),"0")+IFERROR(((VLOOKUP((VLOOKUP(D12,Affectation_S1!$AO$8:$AU$216,7,FALSE)),TOUT_MODULES!$B$5:$F$157,5,FALSE))*(VLOOKUP(VLOOKUP(D12,Affectation_S1!$AO$8:$AU$216,7,FALSE),Semestre_1,6,FALSE))),"0"),"error")</f>
        <v>1.5</v>
      </c>
      <c r="H12" s="940">
        <f t="shared" si="0"/>
        <v>7.13</v>
      </c>
      <c r="I12" s="939">
        <f>IFERROR((IFERROR(VLOOKUP((VLOOKUP(D12,Affectation_S2!AO12:AT220,3,FALSE)),Semestre_002,3,FALSE),"0"))+(IFERROR(VLOOKUP((VLOOKUP(D12,Affectation_S2!AO12:AT220,4,FALSE)),Semestre_002,3,FALSE),"0"))+(IFERROR(VLOOKUP((VLOOKUP(D12,Affectation_S2!AO12:AT220,5,FALSE)),Semestre_002,3,FALSE),"0"))+(IFERROR(VLOOKUP((VLOOKUP(D12,Affectation_S2!AO12:AT220,6,FALSE)),Semestre_002,3,FALSE),"0"))+(IFERROR(VLOOKUP((VLOOKUP(D12,Affectation_S2!AO12:AT220,7,FALSE)),Semestre_002,3,FALSE),"0")),"error")</f>
        <v>3</v>
      </c>
      <c r="J12" s="939">
        <f>IFERROR(IFERROR(((VLOOKUP((VLOOKUP(D12,Affectation_S2!AO12:AT220,3,FALSE)),Semestre_002,4,FALSE))*(VLOOKUP(VLOOKUP(D12,Affectation_S2!AO12:AT220,3,FALSE),Semestre_002,6,FALSE))),"0")+(IFERROR(((VLOOKUP((VLOOKUP(D12,Affectation_S2!AO12:AT220,4,FALSE)),Semestre_002,4,FALSE))*(VLOOKUP(VLOOKUP(D12,Affectation_S2!AO12:AT220,4,FALSE),Semestre_002,6,FALSE))),"0"))+IFERROR(((VLOOKUP((VLOOKUP(D12,Affectation_S2!AO12:AT220,5,FALSE)),Semestre_002,4,FALSE))*(VLOOKUP(VLOOKUP(D12,Affectation_S2!AO12:AT220,5,FALSE),Semestre_002,6,FALSE))),"0")+IFERROR(((VLOOKUP((VLOOKUP(D12,Affectation_S2!AO12:AT220,6,FALSE)),Semestre_002,4,FALSE))*(VLOOKUP(VLOOKUP(D12,Affectation_S2!AO12:AT220,6,FALSE),Semestre_002,6,FALSE))),"0")+IFERROR(((VLOOKUP((VLOOKUP(D12,Affectation_S2!AO12:AT220,7,FALSE)),Semestre_002,4,FALSE))*(VLOOKUP(VLOOKUP(D12,Affectation_S2!AO12:AT220,7,FALSE),Semestre_002,6,FALSE))),"0"),"Error")</f>
        <v>1.3</v>
      </c>
      <c r="K12" s="939">
        <f>IFERROR(IFERROR(((VLOOKUP((VLOOKUP(D12,Affectation_S2!AO12:AT220,3,FALSE)),Semestre_002,5,FALSE))*(VLOOKUP(VLOOKUP(D12,Affectation_S2!AO12:AT220,3,FALSE),Semestre_002,6,FALSE))),"0")+(IFERROR(((VLOOKUP((VLOOKUP(D12,Affectation_S2!AO12:AT220,4,FALSE)),Semestre_002,5,FALSE))*(VLOOKUP(VLOOKUP(D12,Affectation_S2!AO12:AT220,4,FALSE),Semestre_002,6,FALSE))),"0"))+IFERROR(((VLOOKUP((VLOOKUP(D12,Affectation_S2!AO12:AT220,5,FALSE)),Semestre_002,5,FALSE))*(VLOOKUP(VLOOKUP(D12,Affectation_S2!AO12:AT220,5,FALSE),Semestre_002,6,FALSE))),"0")+IFERROR(((VLOOKUP((VLOOKUP(D12,Affectation_S2!AO12:AT220,6,FALSE)),Semestre_002,5,FALSE))*(VLOOKUP(VLOOKUP(D12,Affectation_S2!AO12:AT220,6,FALSE),Semestre_002,6,FALSE))),"0")+IFERROR(((VLOOKUP((VLOOKUP(D12,Affectation_S2!AO12:AT220,7,FALSE)),Semestre_002,5,FALSE))*(VLOOKUP(VLOOKUP(D12,Affectation_S2!AO12:AT220,7,FALSE),Semestre_002,6,FALSE))),"0"),"Error")</f>
        <v>2.5</v>
      </c>
      <c r="L12" s="941">
        <f t="shared" si="1"/>
        <v>7.68</v>
      </c>
      <c r="M12" s="942">
        <f t="shared" si="2"/>
        <v>14.81</v>
      </c>
      <c r="N12" s="945">
        <f t="shared" si="3"/>
        <v>3.19</v>
      </c>
    </row>
    <row r="13" spans="2:14" ht="15.75">
      <c r="D13" s="943" t="s">
        <v>67</v>
      </c>
      <c r="E13" s="939">
        <f>IFERROR((IFERROR(VLOOKUP((VLOOKUP(D13,Affectation_S1!$AO$8:$AU$216,3,FALSE)),TOUT_MODULES!$B$5:$F$157,3,FALSE),"0"))+(IFERROR(VLOOKUP((VLOOKUP(D13,Affectation_S1!$AO$8:$AU$216,4,FALSE)),TOUT_MODULES!$B$5:$F$157,3,FALSE),"0"))+(IFERROR(VLOOKUP((VLOOKUP(D13,Affectation_S1!$AO$8:$AU$216,5,FALSE)),TOUT_MODULES!$B$5:$F$157,3,FALSE),"0"))+(IFERROR(VLOOKUP((VLOOKUP(D13,Affectation_S1!$AO$8:$AU$216,6,FALSE)),TOUT_MODULES!$B$5:$F$157,3,FALSE),"0"))+(IFERROR(VLOOKUP((VLOOKUP(D13,Affectation_S1!$AO$8:$AU$216,7,FALSE)),TOUT_MODULES!$B$5:$F$157,3,FALSE),"0")),"Error")</f>
        <v>0</v>
      </c>
      <c r="F13" s="939">
        <f>IFERROR(IFERROR(((VLOOKUP((VLOOKUP(D13,Affectation_S1!$AO$8:$AU$216,3,FALSE)),TOUT_MODULES!$B$5:$F$157,4,FALSE))*(VLOOKUP(VLOOKUP(D13,Affectation_S1!$AO$8:$AU$216,3,FALSE),Semestre_1,6,FALSE))),"0")+(IFERROR(((VLOOKUP((VLOOKUP(D13,Affectation_S1!$AO$8:$AU$216,4,FALSE)),TOUT_MODULES!$B$5:$F$157,4,FALSE))*(VLOOKUP(VLOOKUP(D13,Affectation_S1!$AO$8:$AU$216,4,FALSE),Semestre_1,6,FALSE))),"0"))+IFERROR(((VLOOKUP((VLOOKUP(D13,Affectation_S1!$AO$8:$AU$216,5,FALSE)),TOUT_MODULES!$B$5:$F$157,4,FALSE))*(VLOOKUP(VLOOKUP(D13,Affectation_S1!$AO$8:$AU$216,5,FALSE),Semestre_1,6,FALSE))),"0")+IFERROR(((VLOOKUP((VLOOKUP(D13,Affectation_S1!$AO$8:$AU$216,6,FALSE)),TOUT_MODULES!$B$5:$F$157,4,FALSE))*(VLOOKUP(VLOOKUP(D13,Affectation_S1!$AO$8:$AU$216,6,FALSE),Semestre_1,6,FALSE))),"0")+IFERROR(((VLOOKUP((VLOOKUP(D13,Affectation_S1!$AO$8:$AU$216,7,FALSE)),TOUT_MODULES!$B$5:$F$157,4,FALSE))*(VLOOKUP(VLOOKUP(D13,Affectation_S1!$AO$8:$AU$216,7,FALSE),Semestre_1,6,FALSE))),"0"),"Error")</f>
        <v>0</v>
      </c>
      <c r="G13" s="939">
        <f>IFERROR(IFERROR(((VLOOKUP((VLOOKUP(D13,Affectation_S1!$AO$8:$AU$216,3,FALSE)),TOUT_MODULES!$B$5:$F$157,5,FALSE))*(VLOOKUP(VLOOKUP(D13,Affectation_S1!$AO$8:$AU$216,3,FALSE),Semestre_1,6,FALSE))),"0")+(IFERROR(((VLOOKUP((VLOOKUP(D13,Affectation_S1!$AO$8:$AU$216,4,FALSE)),TOUT_MODULES!$B$5:$F$157,5,FALSE))*(VLOOKUP(VLOOKUP(D13,Affectation_S1!$AO$8:$AU$216,4,FALSE),Semestre_1,6,FALSE))),"0"))+IFERROR(((VLOOKUP((VLOOKUP(D13,Affectation_S1!$AO$8:$AU$216,5,FALSE)),TOUT_MODULES!$B$5:$F$157,5,FALSE))*(VLOOKUP(VLOOKUP(D13,Affectation_S1!$AO$8:$AU$216,5,FALSE),Semestre_1,6,FALSE))),"0")+IFERROR(((VLOOKUP((VLOOKUP(D13,Affectation_S1!$AO$8:$AU$216,6,FALSE)),TOUT_MODULES!$B$5:$F$157,5,FALSE))*(VLOOKUP(VLOOKUP(D13,Affectation_S1!$AO$8:$AU$216,6,FALSE),Semestre_1,6,FALSE))),"0")+IFERROR(((VLOOKUP((VLOOKUP(D13,Affectation_S1!$AO$8:$AU$216,7,FALSE)),TOUT_MODULES!$B$5:$F$157,5,FALSE))*(VLOOKUP(VLOOKUP(D13,Affectation_S1!$AO$8:$AU$216,7,FALSE),Semestre_1,6,FALSE))),"0"),"error")</f>
        <v>0</v>
      </c>
      <c r="H13" s="940">
        <f t="shared" si="0"/>
        <v>0</v>
      </c>
      <c r="I13" s="939">
        <f>IFERROR((IFERROR(VLOOKUP((VLOOKUP(D13,Affectation_S2!AO13:AT221,3,FALSE)),Semestre_002,3,FALSE),"0"))+(IFERROR(VLOOKUP((VLOOKUP(D13,Affectation_S2!AO13:AT221,4,FALSE)),Semestre_002,3,FALSE),"0"))+(IFERROR(VLOOKUP((VLOOKUP(D13,Affectation_S2!AO13:AT221,5,FALSE)),Semestre_002,3,FALSE),"0"))+(IFERROR(VLOOKUP((VLOOKUP(D13,Affectation_S2!AO13:AT221,6,FALSE)),Semestre_002,3,FALSE),"0"))+(IFERROR(VLOOKUP((VLOOKUP(D13,Affectation_S2!AO13:AT221,7,FALSE)),Semestre_002,3,FALSE),"0")),"error")</f>
        <v>0</v>
      </c>
      <c r="J13" s="939">
        <f>IFERROR(IFERROR(((VLOOKUP((VLOOKUP(D13,Affectation_S2!AO13:AT221,3,FALSE)),Semestre_002,4,FALSE))*(VLOOKUP(VLOOKUP(D13,Affectation_S2!AO13:AT221,3,FALSE),Semestre_002,6,FALSE))),"0")+(IFERROR(((VLOOKUP((VLOOKUP(D13,Affectation_S2!AO13:AT221,4,FALSE)),Semestre_002,4,FALSE))*(VLOOKUP(VLOOKUP(D13,Affectation_S2!AO13:AT221,4,FALSE),Semestre_002,6,FALSE))),"0"))+IFERROR(((VLOOKUP((VLOOKUP(D13,Affectation_S2!AO13:AT221,5,FALSE)),Semestre_002,4,FALSE))*(VLOOKUP(VLOOKUP(D13,Affectation_S2!AO13:AT221,5,FALSE),Semestre_002,6,FALSE))),"0")+IFERROR(((VLOOKUP((VLOOKUP(D13,Affectation_S2!AO13:AT221,6,FALSE)),Semestre_002,4,FALSE))*(VLOOKUP(VLOOKUP(D13,Affectation_S2!AO13:AT221,6,FALSE),Semestre_002,6,FALSE))),"0")+IFERROR(((VLOOKUP((VLOOKUP(D13,Affectation_S2!AO13:AT221,7,FALSE)),Semestre_002,4,FALSE))*(VLOOKUP(VLOOKUP(D13,Affectation_S2!AO13:AT221,7,FALSE),Semestre_002,6,FALSE))),"0"),"Error")</f>
        <v>0</v>
      </c>
      <c r="K13" s="939">
        <f>IFERROR(IFERROR(((VLOOKUP((VLOOKUP(D13,Affectation_S2!AO13:AT221,3,FALSE)),Semestre_002,5,FALSE))*(VLOOKUP(VLOOKUP(D13,Affectation_S2!AO13:AT221,3,FALSE),Semestre_002,6,FALSE))),"0")+(IFERROR(((VLOOKUP((VLOOKUP(D13,Affectation_S2!AO13:AT221,4,FALSE)),Semestre_002,5,FALSE))*(VLOOKUP(VLOOKUP(D13,Affectation_S2!AO13:AT221,4,FALSE),Semestre_002,6,FALSE))),"0"))+IFERROR(((VLOOKUP((VLOOKUP(D13,Affectation_S2!AO13:AT221,5,FALSE)),Semestre_002,5,FALSE))*(VLOOKUP(VLOOKUP(D13,Affectation_S2!AO13:AT221,5,FALSE),Semestre_002,6,FALSE))),"0")+IFERROR(((VLOOKUP((VLOOKUP(D13,Affectation_S2!AO13:AT221,6,FALSE)),Semestre_002,5,FALSE))*(VLOOKUP(VLOOKUP(D13,Affectation_S2!AO13:AT221,6,FALSE),Semestre_002,6,FALSE))),"0")+IFERROR(((VLOOKUP((VLOOKUP(D13,Affectation_S2!AO13:AT221,7,FALSE)),Semestre_002,5,FALSE))*(VLOOKUP(VLOOKUP(D13,Affectation_S2!AO13:AT221,7,FALSE),Semestre_002,6,FALSE))),"0"),"Error")</f>
        <v>0</v>
      </c>
      <c r="L13" s="941">
        <f t="shared" si="1"/>
        <v>0</v>
      </c>
      <c r="M13" s="942">
        <f t="shared" si="2"/>
        <v>0</v>
      </c>
      <c r="N13" s="945">
        <f t="shared" si="3"/>
        <v>18</v>
      </c>
    </row>
    <row r="14" spans="2:14" ht="15.75">
      <c r="D14" s="943" t="s">
        <v>38</v>
      </c>
      <c r="E14" s="939">
        <f>IFERROR((IFERROR(VLOOKUP((VLOOKUP(D14,Affectation_S1!$AO$8:$AU$216,3,FALSE)),TOUT_MODULES!$B$5:$F$157,3,FALSE),"0"))+(IFERROR(VLOOKUP((VLOOKUP(D14,Affectation_S1!$AO$8:$AU$216,4,FALSE)),TOUT_MODULES!$B$5:$F$157,3,FALSE),"0"))+(IFERROR(VLOOKUP((VLOOKUP(D14,Affectation_S1!$AO$8:$AU$216,5,FALSE)),TOUT_MODULES!$B$5:$F$157,3,FALSE),"0"))+(IFERROR(VLOOKUP((VLOOKUP(D14,Affectation_S1!$AO$8:$AU$216,6,FALSE)),TOUT_MODULES!$B$5:$F$157,3,FALSE),"0"))+(IFERROR(VLOOKUP((VLOOKUP(D14,Affectation_S1!$AO$8:$AU$216,7,FALSE)),TOUT_MODULES!$B$5:$F$157,3,FALSE),"0")),"Error")</f>
        <v>1.5</v>
      </c>
      <c r="F14" s="939">
        <f>IFERROR(IFERROR(((VLOOKUP((VLOOKUP(D14,Affectation_S1!$AO$8:$AU$216,3,FALSE)),TOUT_MODULES!$B$5:$F$157,4,FALSE))*(VLOOKUP(VLOOKUP(D14,Affectation_S1!$AO$8:$AU$216,3,FALSE),Semestre_1,6,FALSE))),"0")+(IFERROR(((VLOOKUP((VLOOKUP(D14,Affectation_S1!$AO$8:$AU$216,4,FALSE)),TOUT_MODULES!$B$5:$F$157,4,FALSE))*(VLOOKUP(VLOOKUP(D14,Affectation_S1!$AO$8:$AU$216,4,FALSE),Semestre_1,6,FALSE))),"0"))+IFERROR(((VLOOKUP((VLOOKUP(D14,Affectation_S1!$AO$8:$AU$216,5,FALSE)),TOUT_MODULES!$B$5:$F$157,4,FALSE))*(VLOOKUP(VLOOKUP(D14,Affectation_S1!$AO$8:$AU$216,5,FALSE),Semestre_1,6,FALSE))),"0")+IFERROR(((VLOOKUP((VLOOKUP(D14,Affectation_S1!$AO$8:$AU$216,6,FALSE)),TOUT_MODULES!$B$5:$F$157,4,FALSE))*(VLOOKUP(VLOOKUP(D14,Affectation_S1!$AO$8:$AU$216,6,FALSE),Semestre_1,6,FALSE))),"0")+IFERROR(((VLOOKUP((VLOOKUP(D14,Affectation_S1!$AO$8:$AU$216,7,FALSE)),TOUT_MODULES!$B$5:$F$157,4,FALSE))*(VLOOKUP(VLOOKUP(D14,Affectation_S1!$AO$8:$AU$216,7,FALSE),Semestre_1,6,FALSE))),"0"),"Error")</f>
        <v>0</v>
      </c>
      <c r="G14" s="939">
        <f>IFERROR(IFERROR(((VLOOKUP((VLOOKUP(D14,Affectation_S1!$AO$8:$AU$216,3,FALSE)),TOUT_MODULES!$B$5:$F$157,5,FALSE))*(VLOOKUP(VLOOKUP(D14,Affectation_S1!$AO$8:$AU$216,3,FALSE),Semestre_1,6,FALSE))),"0")+(IFERROR(((VLOOKUP((VLOOKUP(D14,Affectation_S1!$AO$8:$AU$216,4,FALSE)),TOUT_MODULES!$B$5:$F$157,5,FALSE))*(VLOOKUP(VLOOKUP(D14,Affectation_S1!$AO$8:$AU$216,4,FALSE),Semestre_1,6,FALSE))),"0"))+IFERROR(((VLOOKUP((VLOOKUP(D14,Affectation_S1!$AO$8:$AU$216,5,FALSE)),TOUT_MODULES!$B$5:$F$157,5,FALSE))*(VLOOKUP(VLOOKUP(D14,Affectation_S1!$AO$8:$AU$216,5,FALSE),Semestre_1,6,FALSE))),"0")+IFERROR(((VLOOKUP((VLOOKUP(D14,Affectation_S1!$AO$8:$AU$216,6,FALSE)),TOUT_MODULES!$B$5:$F$157,5,FALSE))*(VLOOKUP(VLOOKUP(D14,Affectation_S1!$AO$8:$AU$216,6,FALSE),Semestre_1,6,FALSE))),"0")+IFERROR(((VLOOKUP((VLOOKUP(D14,Affectation_S1!$AO$8:$AU$216,7,FALSE)),TOUT_MODULES!$B$5:$F$157,5,FALSE))*(VLOOKUP(VLOOKUP(D14,Affectation_S1!$AO$8:$AU$216,7,FALSE),Semestre_1,6,FALSE))),"0"),"error")</f>
        <v>7.5</v>
      </c>
      <c r="H14" s="940">
        <f t="shared" si="0"/>
        <v>7.88</v>
      </c>
      <c r="I14" s="939">
        <f>IFERROR((IFERROR(VLOOKUP((VLOOKUP(D14,Affectation_S2!AO14:AT222,3,FALSE)),Semestre_002,3,FALSE),"0"))+(IFERROR(VLOOKUP((VLOOKUP(D14,Affectation_S2!AO14:AT222,4,FALSE)),Semestre_002,3,FALSE),"0"))+(IFERROR(VLOOKUP((VLOOKUP(D14,Affectation_S2!AO14:AT222,5,FALSE)),Semestre_002,3,FALSE),"0"))+(IFERROR(VLOOKUP((VLOOKUP(D14,Affectation_S2!AO14:AT222,6,FALSE)),Semestre_002,3,FALSE),"0"))+(IFERROR(VLOOKUP((VLOOKUP(D14,Affectation_S2!AO14:AT222,7,FALSE)),Semestre_002,3,FALSE),"0")),"error")</f>
        <v>3</v>
      </c>
      <c r="J14" s="939">
        <f>IFERROR(IFERROR(((VLOOKUP((VLOOKUP(D14,Affectation_S2!AO14:AT222,3,FALSE)),Semestre_002,4,FALSE))*(VLOOKUP(VLOOKUP(D14,Affectation_S2!AO14:AT222,3,FALSE),Semestre_002,6,FALSE))),"0")+(IFERROR(((VLOOKUP((VLOOKUP(D14,Affectation_S2!AO14:AT222,4,FALSE)),Semestre_002,4,FALSE))*(VLOOKUP(VLOOKUP(D14,Affectation_S2!AO14:AT222,4,FALSE),Semestre_002,6,FALSE))),"0"))+IFERROR(((VLOOKUP((VLOOKUP(D14,Affectation_S2!AO14:AT222,5,FALSE)),Semestre_002,4,FALSE))*(VLOOKUP(VLOOKUP(D14,Affectation_S2!AO14:AT222,5,FALSE),Semestre_002,6,FALSE))),"0")+IFERROR(((VLOOKUP((VLOOKUP(D14,Affectation_S2!AO14:AT222,6,FALSE)),Semestre_002,4,FALSE))*(VLOOKUP(VLOOKUP(D14,Affectation_S2!AO14:AT222,6,FALSE),Semestre_002,6,FALSE))),"0")+IFERROR(((VLOOKUP((VLOOKUP(D14,Affectation_S2!AO14:AT222,7,FALSE)),Semestre_002,4,FALSE))*(VLOOKUP(VLOOKUP(D14,Affectation_S2!AO14:AT222,7,FALSE),Semestre_002,6,FALSE))),"0"),"Error")</f>
        <v>3</v>
      </c>
      <c r="K14" s="939">
        <f>IFERROR(IFERROR(((VLOOKUP((VLOOKUP(D14,Affectation_S2!AO14:AT222,3,FALSE)),Semestre_002,5,FALSE))*(VLOOKUP(VLOOKUP(D14,Affectation_S2!AO14:AT222,3,FALSE),Semestre_002,6,FALSE))),"0")+(IFERROR(((VLOOKUP((VLOOKUP(D14,Affectation_S2!AO14:AT222,4,FALSE)),Semestre_002,5,FALSE))*(VLOOKUP(VLOOKUP(D14,Affectation_S2!AO14:AT222,4,FALSE),Semestre_002,6,FALSE))),"0"))+IFERROR(((VLOOKUP((VLOOKUP(D14,Affectation_S2!AO14:AT222,5,FALSE)),Semestre_002,5,FALSE))*(VLOOKUP(VLOOKUP(D14,Affectation_S2!AO14:AT222,5,FALSE),Semestre_002,6,FALSE))),"0")+IFERROR(((VLOOKUP((VLOOKUP(D14,Affectation_S2!AO14:AT222,6,FALSE)),Semestre_002,5,FALSE))*(VLOOKUP(VLOOKUP(D14,Affectation_S2!AO14:AT222,6,FALSE),Semestre_002,6,FALSE))),"0")+IFERROR(((VLOOKUP((VLOOKUP(D14,Affectation_S2!AO14:AT222,7,FALSE)),Semestre_002,5,FALSE))*(VLOOKUP(VLOOKUP(D14,Affectation_S2!AO14:AT222,7,FALSE),Semestre_002,6,FALSE))),"0"),"Error")</f>
        <v>0</v>
      </c>
      <c r="L14" s="941">
        <f t="shared" si="1"/>
        <v>7.5</v>
      </c>
      <c r="M14" s="942">
        <f t="shared" si="2"/>
        <v>15.38</v>
      </c>
      <c r="N14" s="945">
        <f t="shared" si="3"/>
        <v>2.62</v>
      </c>
    </row>
    <row r="15" spans="2:14" ht="15.75">
      <c r="D15" s="943" t="s">
        <v>72</v>
      </c>
      <c r="E15" s="939">
        <f>IFERROR((IFERROR(VLOOKUP((VLOOKUP(D15,Affectation_S1!$AO$8:$AU$216,3,FALSE)),TOUT_MODULES!$B$5:$F$157,3,FALSE),"0"))+(IFERROR(VLOOKUP((VLOOKUP(D15,Affectation_S1!$AO$8:$AU$216,4,FALSE)),TOUT_MODULES!$B$5:$F$157,3,FALSE),"0"))+(IFERROR(VLOOKUP((VLOOKUP(D15,Affectation_S1!$AO$8:$AU$216,5,FALSE)),TOUT_MODULES!$B$5:$F$157,3,FALSE),"0"))+(IFERROR(VLOOKUP((VLOOKUP(D15,Affectation_S1!$AO$8:$AU$216,6,FALSE)),TOUT_MODULES!$B$5:$F$157,3,FALSE),"0"))+(IFERROR(VLOOKUP((VLOOKUP(D15,Affectation_S1!$AO$8:$AU$216,7,FALSE)),TOUT_MODULES!$B$5:$F$157,3,FALSE),"0")),"Error")</f>
        <v>6</v>
      </c>
      <c r="F15" s="939">
        <f>IFERROR(IFERROR(((VLOOKUP((VLOOKUP(D15,Affectation_S1!$AO$8:$AU$216,3,FALSE)),TOUT_MODULES!$B$5:$F$157,4,FALSE))*(VLOOKUP(VLOOKUP(D15,Affectation_S1!$AO$8:$AU$216,3,FALSE),Semestre_1,6,FALSE))),"0")+(IFERROR(((VLOOKUP((VLOOKUP(D15,Affectation_S1!$AO$8:$AU$216,4,FALSE)),TOUT_MODULES!$B$5:$F$157,4,FALSE))*(VLOOKUP(VLOOKUP(D15,Affectation_S1!$AO$8:$AU$216,4,FALSE),Semestre_1,6,FALSE))),"0"))+IFERROR(((VLOOKUP((VLOOKUP(D15,Affectation_S1!$AO$8:$AU$216,5,FALSE)),TOUT_MODULES!$B$5:$F$157,4,FALSE))*(VLOOKUP(VLOOKUP(D15,Affectation_S1!$AO$8:$AU$216,5,FALSE),Semestre_1,6,FALSE))),"0")+IFERROR(((VLOOKUP((VLOOKUP(D15,Affectation_S1!$AO$8:$AU$216,6,FALSE)),TOUT_MODULES!$B$5:$F$157,4,FALSE))*(VLOOKUP(VLOOKUP(D15,Affectation_S1!$AO$8:$AU$216,6,FALSE),Semestre_1,6,FALSE))),"0")+IFERROR(((VLOOKUP((VLOOKUP(D15,Affectation_S1!$AO$8:$AU$216,7,FALSE)),TOUT_MODULES!$B$5:$F$157,4,FALSE))*(VLOOKUP(VLOOKUP(D15,Affectation_S1!$AO$8:$AU$216,7,FALSE),Semestre_1,6,FALSE))),"0"),"Error")</f>
        <v>1.5</v>
      </c>
      <c r="G15" s="939">
        <f>IFERROR(IFERROR(((VLOOKUP((VLOOKUP(D15,Affectation_S1!$AO$8:$AU$216,3,FALSE)),TOUT_MODULES!$B$5:$F$157,5,FALSE))*(VLOOKUP(VLOOKUP(D15,Affectation_S1!$AO$8:$AU$216,3,FALSE),Semestre_1,6,FALSE))),"0")+(IFERROR(((VLOOKUP((VLOOKUP(D15,Affectation_S1!$AO$8:$AU$216,4,FALSE)),TOUT_MODULES!$B$5:$F$157,5,FALSE))*(VLOOKUP(VLOOKUP(D15,Affectation_S1!$AO$8:$AU$216,4,FALSE),Semestre_1,6,FALSE))),"0"))+IFERROR(((VLOOKUP((VLOOKUP(D15,Affectation_S1!$AO$8:$AU$216,5,FALSE)),TOUT_MODULES!$B$5:$F$157,5,FALSE))*(VLOOKUP(VLOOKUP(D15,Affectation_S1!$AO$8:$AU$216,5,FALSE),Semestre_1,6,FALSE))),"0")+IFERROR(((VLOOKUP((VLOOKUP(D15,Affectation_S1!$AO$8:$AU$216,6,FALSE)),TOUT_MODULES!$B$5:$F$157,5,FALSE))*(VLOOKUP(VLOOKUP(D15,Affectation_S1!$AO$8:$AU$216,6,FALSE),Semestre_1,6,FALSE))),"0")+IFERROR(((VLOOKUP((VLOOKUP(D15,Affectation_S1!$AO$8:$AU$216,7,FALSE)),TOUT_MODULES!$B$5:$F$157,5,FALSE))*(VLOOKUP(VLOOKUP(D15,Affectation_S1!$AO$8:$AU$216,7,FALSE),Semestre_1,6,FALSE))),"0"),"error")</f>
        <v>1.5</v>
      </c>
      <c r="H15" s="940">
        <f t="shared" si="0"/>
        <v>11.63</v>
      </c>
      <c r="I15" s="939">
        <f>IFERROR((IFERROR(VLOOKUP((VLOOKUP(D15,Affectation_S2!AO15:AT223,3,FALSE)),Semestre_002,3,FALSE),"0"))+(IFERROR(VLOOKUP((VLOOKUP(D15,Affectation_S2!AO15:AT223,4,FALSE)),Semestre_002,3,FALSE),"0"))+(IFERROR(VLOOKUP((VLOOKUP(D15,Affectation_S2!AO15:AT223,5,FALSE)),Semestre_002,3,FALSE),"0"))+(IFERROR(VLOOKUP((VLOOKUP(D15,Affectation_S2!AO15:AT223,6,FALSE)),Semestre_002,3,FALSE),"0"))+(IFERROR(VLOOKUP((VLOOKUP(D15,Affectation_S2!AO15:AT223,7,FALSE)),Semestre_002,3,FALSE),"0")),"error")</f>
        <v>3</v>
      </c>
      <c r="J15" s="939">
        <f>IFERROR(IFERROR(((VLOOKUP((VLOOKUP(D15,Affectation_S2!AO15:AT223,3,FALSE)),Semestre_002,4,FALSE))*(VLOOKUP(VLOOKUP(D15,Affectation_S2!AO15:AT223,3,FALSE),Semestre_002,6,FALSE))),"0")+(IFERROR(((VLOOKUP((VLOOKUP(D15,Affectation_S2!AO15:AT223,4,FALSE)),Semestre_002,4,FALSE))*(VLOOKUP(VLOOKUP(D15,Affectation_S2!AO15:AT223,4,FALSE),Semestre_002,6,FALSE))),"0"))+IFERROR(((VLOOKUP((VLOOKUP(D15,Affectation_S2!AO15:AT223,5,FALSE)),Semestre_002,4,FALSE))*(VLOOKUP(VLOOKUP(D15,Affectation_S2!AO15:AT223,5,FALSE),Semestre_002,6,FALSE))),"0")+IFERROR(((VLOOKUP((VLOOKUP(D15,Affectation_S2!AO15:AT223,6,FALSE)),Semestre_002,4,FALSE))*(VLOOKUP(VLOOKUP(D15,Affectation_S2!AO15:AT223,6,FALSE),Semestre_002,6,FALSE))),"0")+IFERROR(((VLOOKUP((VLOOKUP(D15,Affectation_S2!AO15:AT223,7,FALSE)),Semestre_002,4,FALSE))*(VLOOKUP(VLOOKUP(D15,Affectation_S2!AO15:AT223,7,FALSE),Semestre_002,6,FALSE))),"0"),"Error")</f>
        <v>1.5</v>
      </c>
      <c r="K15" s="939">
        <f>IFERROR(IFERROR(((VLOOKUP((VLOOKUP(D15,Affectation_S2!AO15:AT223,3,FALSE)),Semestre_002,5,FALSE))*(VLOOKUP(VLOOKUP(D15,Affectation_S2!AO15:AT223,3,FALSE),Semestre_002,6,FALSE))),"0")+(IFERROR(((VLOOKUP((VLOOKUP(D15,Affectation_S2!AO15:AT223,4,FALSE)),Semestre_002,5,FALSE))*(VLOOKUP(VLOOKUP(D15,Affectation_S2!AO15:AT223,4,FALSE),Semestre_002,6,FALSE))),"0"))+IFERROR(((VLOOKUP((VLOOKUP(D15,Affectation_S2!AO15:AT223,5,FALSE)),Semestre_002,5,FALSE))*(VLOOKUP(VLOOKUP(D15,Affectation_S2!AO15:AT223,5,FALSE),Semestre_002,6,FALSE))),"0")+IFERROR(((VLOOKUP((VLOOKUP(D15,Affectation_S2!AO15:AT223,6,FALSE)),Semestre_002,5,FALSE))*(VLOOKUP(VLOOKUP(D15,Affectation_S2!AO15:AT223,6,FALSE),Semestre_002,6,FALSE))),"0")+IFERROR(((VLOOKUP((VLOOKUP(D15,Affectation_S2!AO15:AT223,7,FALSE)),Semestre_002,5,FALSE))*(VLOOKUP(VLOOKUP(D15,Affectation_S2!AO15:AT223,7,FALSE),Semestre_002,6,FALSE))),"0"),"Error")</f>
        <v>1.5</v>
      </c>
      <c r="L15" s="941">
        <f t="shared" si="1"/>
        <v>7.13</v>
      </c>
      <c r="M15" s="942">
        <f t="shared" si="2"/>
        <v>18.760000000000002</v>
      </c>
      <c r="N15" s="945">
        <f t="shared" si="3"/>
        <v>-0.76</v>
      </c>
    </row>
    <row r="16" spans="2:14" ht="15.75">
      <c r="D16" s="943" t="s">
        <v>34</v>
      </c>
      <c r="E16" s="939">
        <f>IFERROR((IFERROR(VLOOKUP((VLOOKUP(D16,Affectation_S1!$AO$8:$AU$216,3,FALSE)),TOUT_MODULES!$B$5:$F$157,3,FALSE),"0"))+(IFERROR(VLOOKUP((VLOOKUP(D16,Affectation_S1!$AO$8:$AU$216,4,FALSE)),TOUT_MODULES!$B$5:$F$157,3,FALSE),"0"))+(IFERROR(VLOOKUP((VLOOKUP(D16,Affectation_S1!$AO$8:$AU$216,5,FALSE)),TOUT_MODULES!$B$5:$F$157,3,FALSE),"0"))+(IFERROR(VLOOKUP((VLOOKUP(D16,Affectation_S1!$AO$8:$AU$216,6,FALSE)),TOUT_MODULES!$B$5:$F$157,3,FALSE),"0"))+(IFERROR(VLOOKUP((VLOOKUP(D16,Affectation_S1!$AO$8:$AU$216,7,FALSE)),TOUT_MODULES!$B$5:$F$157,3,FALSE),"0")),"Error")</f>
        <v>3</v>
      </c>
      <c r="F16" s="939">
        <f>IFERROR(IFERROR(((VLOOKUP((VLOOKUP(D16,Affectation_S1!$AO$8:$AU$216,3,FALSE)),TOUT_MODULES!$B$5:$F$157,4,FALSE))*(VLOOKUP(VLOOKUP(D16,Affectation_S1!$AO$8:$AU$216,3,FALSE),Semestre_1,6,FALSE))),"0")+(IFERROR(((VLOOKUP((VLOOKUP(D16,Affectation_S1!$AO$8:$AU$216,4,FALSE)),TOUT_MODULES!$B$5:$F$157,4,FALSE))*(VLOOKUP(VLOOKUP(D16,Affectation_S1!$AO$8:$AU$216,4,FALSE),Semestre_1,6,FALSE))),"0"))+IFERROR(((VLOOKUP((VLOOKUP(D16,Affectation_S1!$AO$8:$AU$216,5,FALSE)),TOUT_MODULES!$B$5:$F$157,4,FALSE))*(VLOOKUP(VLOOKUP(D16,Affectation_S1!$AO$8:$AU$216,5,FALSE),Semestre_1,6,FALSE))),"0")+IFERROR(((VLOOKUP((VLOOKUP(D16,Affectation_S1!$AO$8:$AU$216,6,FALSE)),TOUT_MODULES!$B$5:$F$157,4,FALSE))*(VLOOKUP(VLOOKUP(D16,Affectation_S1!$AO$8:$AU$216,6,FALSE),Semestre_1,6,FALSE))),"0")+IFERROR(((VLOOKUP((VLOOKUP(D16,Affectation_S1!$AO$8:$AU$216,7,FALSE)),TOUT_MODULES!$B$5:$F$157,4,FALSE))*(VLOOKUP(VLOOKUP(D16,Affectation_S1!$AO$8:$AU$216,7,FALSE),Semestre_1,6,FALSE))),"0"),"Error")</f>
        <v>3</v>
      </c>
      <c r="G16" s="939">
        <f>IFERROR(IFERROR(((VLOOKUP((VLOOKUP(D16,Affectation_S1!$AO$8:$AU$216,3,FALSE)),TOUT_MODULES!$B$5:$F$157,5,FALSE))*(VLOOKUP(VLOOKUP(D16,Affectation_S1!$AO$8:$AU$216,3,FALSE),Semestre_1,6,FALSE))),"0")+(IFERROR(((VLOOKUP((VLOOKUP(D16,Affectation_S1!$AO$8:$AU$216,4,FALSE)),TOUT_MODULES!$B$5:$F$157,5,FALSE))*(VLOOKUP(VLOOKUP(D16,Affectation_S1!$AO$8:$AU$216,4,FALSE),Semestre_1,6,FALSE))),"0"))+IFERROR(((VLOOKUP((VLOOKUP(D16,Affectation_S1!$AO$8:$AU$216,5,FALSE)),TOUT_MODULES!$B$5:$F$157,5,FALSE))*(VLOOKUP(VLOOKUP(D16,Affectation_S1!$AO$8:$AU$216,5,FALSE),Semestre_1,6,FALSE))),"0")+IFERROR(((VLOOKUP((VLOOKUP(D16,Affectation_S1!$AO$8:$AU$216,6,FALSE)),TOUT_MODULES!$B$5:$F$157,5,FALSE))*(VLOOKUP(VLOOKUP(D16,Affectation_S1!$AO$8:$AU$216,6,FALSE),Semestre_1,6,FALSE))),"0")+IFERROR(((VLOOKUP((VLOOKUP(D16,Affectation_S1!$AO$8:$AU$216,7,FALSE)),TOUT_MODULES!$B$5:$F$157,5,FALSE))*(VLOOKUP(VLOOKUP(D16,Affectation_S1!$AO$8:$AU$216,7,FALSE),Semestre_1,6,FALSE))),"0"),"error")</f>
        <v>3</v>
      </c>
      <c r="H16" s="940">
        <f t="shared" si="0"/>
        <v>9.75</v>
      </c>
      <c r="I16" s="939">
        <f>IFERROR((IFERROR(VLOOKUP((VLOOKUP(D16,Affectation_S2!AO16:AT224,3,FALSE)),Semestre_002,3,FALSE),"0"))+(IFERROR(VLOOKUP((VLOOKUP(D16,Affectation_S2!AO16:AT224,4,FALSE)),Semestre_002,3,FALSE),"0"))+(IFERROR(VLOOKUP((VLOOKUP(D16,Affectation_S2!AO16:AT224,5,FALSE)),Semestre_002,3,FALSE),"0"))+(IFERROR(VLOOKUP((VLOOKUP(D16,Affectation_S2!AO16:AT224,6,FALSE)),Semestre_002,3,FALSE),"0"))+(IFERROR(VLOOKUP((VLOOKUP(D16,Affectation_S2!AO16:AT224,7,FALSE)),Semestre_002,3,FALSE),"0")),"error")</f>
        <v>1.5</v>
      </c>
      <c r="J16" s="939">
        <f>IFERROR(IFERROR(((VLOOKUP((VLOOKUP(D16,Affectation_S2!AO16:AT224,3,FALSE)),Semestre_002,4,FALSE))*(VLOOKUP(VLOOKUP(D16,Affectation_S2!AO16:AT224,3,FALSE),Semestre_002,6,FALSE))),"0")+(IFERROR(((VLOOKUP((VLOOKUP(D16,Affectation_S2!AO16:AT224,4,FALSE)),Semestre_002,4,FALSE))*(VLOOKUP(VLOOKUP(D16,Affectation_S2!AO16:AT224,4,FALSE),Semestre_002,6,FALSE))),"0"))+IFERROR(((VLOOKUP((VLOOKUP(D16,Affectation_S2!AO16:AT224,5,FALSE)),Semestre_002,4,FALSE))*(VLOOKUP(VLOOKUP(D16,Affectation_S2!AO16:AT224,5,FALSE),Semestre_002,6,FALSE))),"0")+IFERROR(((VLOOKUP((VLOOKUP(D16,Affectation_S2!AO16:AT224,6,FALSE)),Semestre_002,4,FALSE))*(VLOOKUP(VLOOKUP(D16,Affectation_S2!AO16:AT224,6,FALSE),Semestre_002,6,FALSE))),"0")+IFERROR(((VLOOKUP((VLOOKUP(D16,Affectation_S2!AO16:AT224,7,FALSE)),Semestre_002,4,FALSE))*(VLOOKUP(VLOOKUP(D16,Affectation_S2!AO16:AT224,7,FALSE),Semestre_002,6,FALSE))),"0"),"Error")</f>
        <v>3</v>
      </c>
      <c r="K16" s="939">
        <f>IFERROR(IFERROR(((VLOOKUP((VLOOKUP(D16,Affectation_S2!AO16:AT224,3,FALSE)),Semestre_002,5,FALSE))*(VLOOKUP(VLOOKUP(D16,Affectation_S2!AO16:AT224,3,FALSE),Semestre_002,6,FALSE))),"0")+(IFERROR(((VLOOKUP((VLOOKUP(D16,Affectation_S2!AO16:AT224,4,FALSE)),Semestre_002,5,FALSE))*(VLOOKUP(VLOOKUP(D16,Affectation_S2!AO16:AT224,4,FALSE),Semestre_002,6,FALSE))),"0"))+IFERROR(((VLOOKUP((VLOOKUP(D16,Affectation_S2!AO16:AT224,5,FALSE)),Semestre_002,5,FALSE))*(VLOOKUP(VLOOKUP(D16,Affectation_S2!AO16:AT224,5,FALSE),Semestre_002,6,FALSE))),"0")+IFERROR(((VLOOKUP((VLOOKUP(D16,Affectation_S2!AO16:AT224,6,FALSE)),Semestre_002,5,FALSE))*(VLOOKUP(VLOOKUP(D16,Affectation_S2!AO16:AT224,6,FALSE),Semestre_002,6,FALSE))),"0")+IFERROR(((VLOOKUP((VLOOKUP(D16,Affectation_S2!AO16:AT224,7,FALSE)),Semestre_002,5,FALSE))*(VLOOKUP(VLOOKUP(D16,Affectation_S2!AO16:AT224,7,FALSE),Semestre_002,6,FALSE))),"0"),"Error")</f>
        <v>3</v>
      </c>
      <c r="L16" s="941">
        <f t="shared" si="1"/>
        <v>7.5</v>
      </c>
      <c r="M16" s="942">
        <f t="shared" si="2"/>
        <v>17.25</v>
      </c>
      <c r="N16" s="945">
        <f t="shared" si="3"/>
        <v>0.75</v>
      </c>
    </row>
    <row r="17" spans="4:14" ht="15.75">
      <c r="D17" s="943" t="s">
        <v>88</v>
      </c>
      <c r="E17" s="939">
        <f>IFERROR((IFERROR(VLOOKUP((VLOOKUP(D17,Affectation_S1!$AO$8:$AU$216,3,FALSE)),TOUT_MODULES!$B$5:$F$157,3,FALSE),"0"))+(IFERROR(VLOOKUP((VLOOKUP(D17,Affectation_S1!$AO$8:$AU$216,4,FALSE)),TOUT_MODULES!$B$5:$F$157,3,FALSE),"0"))+(IFERROR(VLOOKUP((VLOOKUP(D17,Affectation_S1!$AO$8:$AU$216,5,FALSE)),TOUT_MODULES!$B$5:$F$157,3,FALSE),"0"))+(IFERROR(VLOOKUP((VLOOKUP(D17,Affectation_S1!$AO$8:$AU$216,6,FALSE)),TOUT_MODULES!$B$5:$F$157,3,FALSE),"0"))+(IFERROR(VLOOKUP((VLOOKUP(D17,Affectation_S1!$AO$8:$AU$216,7,FALSE)),TOUT_MODULES!$B$5:$F$157,3,FALSE),"0")),"Error")</f>
        <v>4.5</v>
      </c>
      <c r="F17" s="939">
        <f>IFERROR(IFERROR(((VLOOKUP((VLOOKUP(D17,Affectation_S1!$AO$8:$AU$216,3,FALSE)),TOUT_MODULES!$B$5:$F$157,4,FALSE))*(VLOOKUP(VLOOKUP(D17,Affectation_S1!$AO$8:$AU$216,3,FALSE),Semestre_1,6,FALSE))),"0")+(IFERROR(((VLOOKUP((VLOOKUP(D17,Affectation_S1!$AO$8:$AU$216,4,FALSE)),TOUT_MODULES!$B$5:$F$157,4,FALSE))*(VLOOKUP(VLOOKUP(D17,Affectation_S1!$AO$8:$AU$216,4,FALSE),Semestre_1,6,FALSE))),"0"))+IFERROR(((VLOOKUP((VLOOKUP(D17,Affectation_S1!$AO$8:$AU$216,5,FALSE)),TOUT_MODULES!$B$5:$F$157,4,FALSE))*(VLOOKUP(VLOOKUP(D17,Affectation_S1!$AO$8:$AU$216,5,FALSE),Semestre_1,6,FALSE))),"0")+IFERROR(((VLOOKUP((VLOOKUP(D17,Affectation_S1!$AO$8:$AU$216,6,FALSE)),TOUT_MODULES!$B$5:$F$157,4,FALSE))*(VLOOKUP(VLOOKUP(D17,Affectation_S1!$AO$8:$AU$216,6,FALSE),Semestre_1,6,FALSE))),"0")+IFERROR(((VLOOKUP((VLOOKUP(D17,Affectation_S1!$AO$8:$AU$216,7,FALSE)),TOUT_MODULES!$B$5:$F$157,4,FALSE))*(VLOOKUP(VLOOKUP(D17,Affectation_S1!$AO$8:$AU$216,7,FALSE),Semestre_1,6,FALSE))),"0"),"Error")</f>
        <v>1.5</v>
      </c>
      <c r="G17" s="939">
        <f>IFERROR(IFERROR(((VLOOKUP((VLOOKUP(D17,Affectation_S1!$AO$8:$AU$216,3,FALSE)),TOUT_MODULES!$B$5:$F$157,5,FALSE))*(VLOOKUP(VLOOKUP(D17,Affectation_S1!$AO$8:$AU$216,3,FALSE),Semestre_1,6,FALSE))),"0")+(IFERROR(((VLOOKUP((VLOOKUP(D17,Affectation_S1!$AO$8:$AU$216,4,FALSE)),TOUT_MODULES!$B$5:$F$157,5,FALSE))*(VLOOKUP(VLOOKUP(D17,Affectation_S1!$AO$8:$AU$216,4,FALSE),Semestre_1,6,FALSE))),"0"))+IFERROR(((VLOOKUP((VLOOKUP(D17,Affectation_S1!$AO$8:$AU$216,5,FALSE)),TOUT_MODULES!$B$5:$F$157,5,FALSE))*(VLOOKUP(VLOOKUP(D17,Affectation_S1!$AO$8:$AU$216,5,FALSE),Semestre_1,6,FALSE))),"0")+IFERROR(((VLOOKUP((VLOOKUP(D17,Affectation_S1!$AO$8:$AU$216,6,FALSE)),TOUT_MODULES!$B$5:$F$157,5,FALSE))*(VLOOKUP(VLOOKUP(D17,Affectation_S1!$AO$8:$AU$216,6,FALSE),Semestre_1,6,FALSE))),"0")+IFERROR(((VLOOKUP((VLOOKUP(D17,Affectation_S1!$AO$8:$AU$216,7,FALSE)),TOUT_MODULES!$B$5:$F$157,5,FALSE))*(VLOOKUP(VLOOKUP(D17,Affectation_S1!$AO$8:$AU$216,7,FALSE),Semestre_1,6,FALSE))),"0"),"error")</f>
        <v>1.5</v>
      </c>
      <c r="H17" s="940">
        <f t="shared" si="0"/>
        <v>9.3800000000000008</v>
      </c>
      <c r="I17" s="939">
        <f>IFERROR((IFERROR(VLOOKUP((VLOOKUP(D17,Affectation_S2!AO17:AT225,3,FALSE)),Semestre_002,3,FALSE),"0"))+(IFERROR(VLOOKUP((VLOOKUP(D17,Affectation_S2!AO17:AT225,4,FALSE)),Semestre_002,3,FALSE),"0"))+(IFERROR(VLOOKUP((VLOOKUP(D17,Affectation_S2!AO17:AT225,5,FALSE)),Semestre_002,3,FALSE),"0"))+(IFERROR(VLOOKUP((VLOOKUP(D17,Affectation_S2!AO17:AT225,6,FALSE)),Semestre_002,3,FALSE),"0"))+(IFERROR(VLOOKUP((VLOOKUP(D17,Affectation_S2!AO17:AT225,7,FALSE)),Semestre_002,3,FALSE),"0")),"error")</f>
        <v>3</v>
      </c>
      <c r="J17" s="939">
        <f>IFERROR(IFERROR(((VLOOKUP((VLOOKUP(D17,Affectation_S2!AO17:AT225,3,FALSE)),Semestre_002,4,FALSE))*(VLOOKUP(VLOOKUP(D17,Affectation_S2!AO17:AT225,3,FALSE),Semestre_002,6,FALSE))),"0")+(IFERROR(((VLOOKUP((VLOOKUP(D17,Affectation_S2!AO17:AT225,4,FALSE)),Semestre_002,4,FALSE))*(VLOOKUP(VLOOKUP(D17,Affectation_S2!AO17:AT225,4,FALSE),Semestre_002,6,FALSE))),"0"))+IFERROR(((VLOOKUP((VLOOKUP(D17,Affectation_S2!AO17:AT225,5,FALSE)),Semestre_002,4,FALSE))*(VLOOKUP(VLOOKUP(D17,Affectation_S2!AO17:AT225,5,FALSE),Semestre_002,6,FALSE))),"0")+IFERROR(((VLOOKUP((VLOOKUP(D17,Affectation_S2!AO17:AT225,6,FALSE)),Semestre_002,4,FALSE))*(VLOOKUP(VLOOKUP(D17,Affectation_S2!AO17:AT225,6,FALSE),Semestre_002,6,FALSE))),"0")+IFERROR(((VLOOKUP((VLOOKUP(D17,Affectation_S2!AO17:AT225,7,FALSE)),Semestre_002,4,FALSE))*(VLOOKUP(VLOOKUP(D17,Affectation_S2!AO17:AT225,7,FALSE),Semestre_002,6,FALSE))),"0"),"Error")</f>
        <v>0</v>
      </c>
      <c r="K17" s="939">
        <f>IFERROR(IFERROR(((VLOOKUP((VLOOKUP(D17,Affectation_S2!AO17:AT225,3,FALSE)),Semestre_002,5,FALSE))*(VLOOKUP(VLOOKUP(D17,Affectation_S2!AO17:AT225,3,FALSE),Semestre_002,6,FALSE))),"0")+(IFERROR(((VLOOKUP((VLOOKUP(D17,Affectation_S2!AO17:AT225,4,FALSE)),Semestre_002,5,FALSE))*(VLOOKUP(VLOOKUP(D17,Affectation_S2!AO17:AT225,4,FALSE),Semestre_002,6,FALSE))),"0"))+IFERROR(((VLOOKUP((VLOOKUP(D17,Affectation_S2!AO17:AT225,5,FALSE)),Semestre_002,5,FALSE))*(VLOOKUP(VLOOKUP(D17,Affectation_S2!AO17:AT225,5,FALSE),Semestre_002,6,FALSE))),"0")+IFERROR(((VLOOKUP((VLOOKUP(D17,Affectation_S2!AO17:AT225,6,FALSE)),Semestre_002,5,FALSE))*(VLOOKUP(VLOOKUP(D17,Affectation_S2!AO17:AT225,6,FALSE),Semestre_002,6,FALSE))),"0")+IFERROR(((VLOOKUP((VLOOKUP(D17,Affectation_S2!AO17:AT225,7,FALSE)),Semestre_002,5,FALSE))*(VLOOKUP(VLOOKUP(D17,Affectation_S2!AO17:AT225,7,FALSE),Semestre_002,6,FALSE))),"0"),"Error")</f>
        <v>2.5</v>
      </c>
      <c r="L17" s="941">
        <f t="shared" si="1"/>
        <v>6.38</v>
      </c>
      <c r="M17" s="942">
        <f t="shared" si="2"/>
        <v>15.76</v>
      </c>
      <c r="N17" s="945">
        <f t="shared" si="3"/>
        <v>2.2400000000000002</v>
      </c>
    </row>
    <row r="18" spans="4:14" ht="15.75">
      <c r="D18" s="943" t="s">
        <v>60</v>
      </c>
      <c r="E18" s="939">
        <f>IFERROR((IFERROR(VLOOKUP((VLOOKUP(D18,Affectation_S1!$AO$8:$AU$216,3,FALSE)),TOUT_MODULES!$B$5:$F$157,3,FALSE),"0"))+(IFERROR(VLOOKUP((VLOOKUP(D18,Affectation_S1!$AO$8:$AU$216,4,FALSE)),TOUT_MODULES!$B$5:$F$157,3,FALSE),"0"))+(IFERROR(VLOOKUP((VLOOKUP(D18,Affectation_S1!$AO$8:$AU$216,5,FALSE)),TOUT_MODULES!$B$5:$F$157,3,FALSE),"0"))+(IFERROR(VLOOKUP((VLOOKUP(D18,Affectation_S1!$AO$8:$AU$216,6,FALSE)),TOUT_MODULES!$B$5:$F$157,3,FALSE),"0"))+(IFERROR(VLOOKUP((VLOOKUP(D18,Affectation_S1!$AO$8:$AU$216,7,FALSE)),TOUT_MODULES!$B$5:$F$157,3,FALSE),"0")),"Error")</f>
        <v>1.5</v>
      </c>
      <c r="F18" s="939">
        <f>IFERROR(IFERROR(((VLOOKUP((VLOOKUP(D18,Affectation_S1!$AO$8:$AU$216,3,FALSE)),TOUT_MODULES!$B$5:$F$157,4,FALSE))*(VLOOKUP(VLOOKUP(D18,Affectation_S1!$AO$8:$AU$216,3,FALSE),Semestre_1,6,FALSE))),"0")+(IFERROR(((VLOOKUP((VLOOKUP(D18,Affectation_S1!$AO$8:$AU$216,4,FALSE)),TOUT_MODULES!$B$5:$F$157,4,FALSE))*(VLOOKUP(VLOOKUP(D18,Affectation_S1!$AO$8:$AU$216,4,FALSE),Semestre_1,6,FALSE))),"0"))+IFERROR(((VLOOKUP((VLOOKUP(D18,Affectation_S1!$AO$8:$AU$216,5,FALSE)),TOUT_MODULES!$B$5:$F$157,4,FALSE))*(VLOOKUP(VLOOKUP(D18,Affectation_S1!$AO$8:$AU$216,5,FALSE),Semestre_1,6,FALSE))),"0")+IFERROR(((VLOOKUP((VLOOKUP(D18,Affectation_S1!$AO$8:$AU$216,6,FALSE)),TOUT_MODULES!$B$5:$F$157,4,FALSE))*(VLOOKUP(VLOOKUP(D18,Affectation_S1!$AO$8:$AU$216,6,FALSE),Semestre_1,6,FALSE))),"0")+IFERROR(((VLOOKUP((VLOOKUP(D18,Affectation_S1!$AO$8:$AU$216,7,FALSE)),TOUT_MODULES!$B$5:$F$157,4,FALSE))*(VLOOKUP(VLOOKUP(D18,Affectation_S1!$AO$8:$AU$216,7,FALSE),Semestre_1,6,FALSE))),"0"),"Error")</f>
        <v>3</v>
      </c>
      <c r="G18" s="939">
        <f>IFERROR(IFERROR(((VLOOKUP((VLOOKUP(D18,Affectation_S1!$AO$8:$AU$216,3,FALSE)),TOUT_MODULES!$B$5:$F$157,5,FALSE))*(VLOOKUP(VLOOKUP(D18,Affectation_S1!$AO$8:$AU$216,3,FALSE),Semestre_1,6,FALSE))),"0")+(IFERROR(((VLOOKUP((VLOOKUP(D18,Affectation_S1!$AO$8:$AU$216,4,FALSE)),TOUT_MODULES!$B$5:$F$157,5,FALSE))*(VLOOKUP(VLOOKUP(D18,Affectation_S1!$AO$8:$AU$216,4,FALSE),Semestre_1,6,FALSE))),"0"))+IFERROR(((VLOOKUP((VLOOKUP(D18,Affectation_S1!$AO$8:$AU$216,5,FALSE)),TOUT_MODULES!$B$5:$F$157,5,FALSE))*(VLOOKUP(VLOOKUP(D18,Affectation_S1!$AO$8:$AU$216,5,FALSE),Semestre_1,6,FALSE))),"0")+IFERROR(((VLOOKUP((VLOOKUP(D18,Affectation_S1!$AO$8:$AU$216,6,FALSE)),TOUT_MODULES!$B$5:$F$157,5,FALSE))*(VLOOKUP(VLOOKUP(D18,Affectation_S1!$AO$8:$AU$216,6,FALSE),Semestre_1,6,FALSE))),"0")+IFERROR(((VLOOKUP((VLOOKUP(D18,Affectation_S1!$AO$8:$AU$216,7,FALSE)),TOUT_MODULES!$B$5:$F$157,5,FALSE))*(VLOOKUP(VLOOKUP(D18,Affectation_S1!$AO$8:$AU$216,7,FALSE),Semestre_1,6,FALSE))),"0"),"error")</f>
        <v>0</v>
      </c>
      <c r="H18" s="940">
        <f t="shared" si="0"/>
        <v>5.25</v>
      </c>
      <c r="I18" s="939">
        <f>IFERROR((IFERROR(VLOOKUP((VLOOKUP(D18,Affectation_S2!AO18:AT226,3,FALSE)),Semestre_002,3,FALSE),"0"))+(IFERROR(VLOOKUP((VLOOKUP(D18,Affectation_S2!AO18:AT226,4,FALSE)),Semestre_002,3,FALSE),"0"))+(IFERROR(VLOOKUP((VLOOKUP(D18,Affectation_S2!AO18:AT226,5,FALSE)),Semestre_002,3,FALSE),"0"))+(IFERROR(VLOOKUP((VLOOKUP(D18,Affectation_S2!AO18:AT226,6,FALSE)),Semestre_002,3,FALSE),"0"))+(IFERROR(VLOOKUP((VLOOKUP(D18,Affectation_S2!AO18:AT226,7,FALSE)),Semestre_002,3,FALSE),"0")),"error")</f>
        <v>3</v>
      </c>
      <c r="J18" s="939">
        <f>IFERROR(IFERROR(((VLOOKUP((VLOOKUP(D18,Affectation_S2!AO18:AT226,3,FALSE)),Semestre_002,4,FALSE))*(VLOOKUP(VLOOKUP(D18,Affectation_S2!AO18:AT226,3,FALSE),Semestre_002,6,FALSE))),"0")+(IFERROR(((VLOOKUP((VLOOKUP(D18,Affectation_S2!AO18:AT226,4,FALSE)),Semestre_002,4,FALSE))*(VLOOKUP(VLOOKUP(D18,Affectation_S2!AO18:AT226,4,FALSE),Semestre_002,6,FALSE))),"0"))+IFERROR(((VLOOKUP((VLOOKUP(D18,Affectation_S2!AO18:AT226,5,FALSE)),Semestre_002,4,FALSE))*(VLOOKUP(VLOOKUP(D18,Affectation_S2!AO18:AT226,5,FALSE),Semestre_002,6,FALSE))),"0")+IFERROR(((VLOOKUP((VLOOKUP(D18,Affectation_S2!AO18:AT226,6,FALSE)),Semestre_002,4,FALSE))*(VLOOKUP(VLOOKUP(D18,Affectation_S2!AO18:AT226,6,FALSE),Semestre_002,6,FALSE))),"0")+IFERROR(((VLOOKUP((VLOOKUP(D18,Affectation_S2!AO18:AT226,7,FALSE)),Semestre_002,4,FALSE))*(VLOOKUP(VLOOKUP(D18,Affectation_S2!AO18:AT226,7,FALSE),Semestre_002,6,FALSE))),"0"),"Error")</f>
        <v>6</v>
      </c>
      <c r="K18" s="939">
        <f>IFERROR(IFERROR(((VLOOKUP((VLOOKUP(D18,Affectation_S2!AO18:AT226,3,FALSE)),Semestre_002,5,FALSE))*(VLOOKUP(VLOOKUP(D18,Affectation_S2!AO18:AT226,3,FALSE),Semestre_002,6,FALSE))),"0")+(IFERROR(((VLOOKUP((VLOOKUP(D18,Affectation_S2!AO18:AT226,4,FALSE)),Semestre_002,5,FALSE))*(VLOOKUP(VLOOKUP(D18,Affectation_S2!AO18:AT226,4,FALSE),Semestre_002,6,FALSE))),"0"))+IFERROR(((VLOOKUP((VLOOKUP(D18,Affectation_S2!AO18:AT226,5,FALSE)),Semestre_002,5,FALSE))*(VLOOKUP(VLOOKUP(D18,Affectation_S2!AO18:AT226,5,FALSE),Semestre_002,6,FALSE))),"0")+IFERROR(((VLOOKUP((VLOOKUP(D18,Affectation_S2!AO18:AT226,6,FALSE)),Semestre_002,5,FALSE))*(VLOOKUP(VLOOKUP(D18,Affectation_S2!AO18:AT226,6,FALSE),Semestre_002,6,FALSE))),"0")+IFERROR(((VLOOKUP((VLOOKUP(D18,Affectation_S2!AO18:AT226,7,FALSE)),Semestre_002,5,FALSE))*(VLOOKUP(VLOOKUP(D18,Affectation_S2!AO18:AT226,7,FALSE),Semestre_002,6,FALSE))),"0"),"Error")</f>
        <v>2</v>
      </c>
      <c r="L18" s="941">
        <f t="shared" si="1"/>
        <v>12</v>
      </c>
      <c r="M18" s="942">
        <f t="shared" si="2"/>
        <v>17.25</v>
      </c>
      <c r="N18" s="945">
        <f t="shared" si="3"/>
        <v>0.75</v>
      </c>
    </row>
    <row r="19" spans="4:14" ht="15.75">
      <c r="D19" s="943" t="s">
        <v>42</v>
      </c>
      <c r="E19" s="939">
        <f>IFERROR((IFERROR(VLOOKUP((VLOOKUP(D19,Affectation_S1!$AO$8:$AU$216,3,FALSE)),TOUT_MODULES!$B$5:$F$157,3,FALSE),"0"))+(IFERROR(VLOOKUP((VLOOKUP(D19,Affectation_S1!$AO$8:$AU$216,4,FALSE)),TOUT_MODULES!$B$5:$F$157,3,FALSE),"0"))+(IFERROR(VLOOKUP((VLOOKUP(D19,Affectation_S1!$AO$8:$AU$216,5,FALSE)),TOUT_MODULES!$B$5:$F$157,3,FALSE),"0"))+(IFERROR(VLOOKUP((VLOOKUP(D19,Affectation_S1!$AO$8:$AU$216,6,FALSE)),TOUT_MODULES!$B$5:$F$157,3,FALSE),"0"))+(IFERROR(VLOOKUP((VLOOKUP(D19,Affectation_S1!$AO$8:$AU$216,7,FALSE)),TOUT_MODULES!$B$5:$F$157,3,FALSE),"0")),"Error")</f>
        <v>4.5</v>
      </c>
      <c r="F19" s="939">
        <f>IFERROR(IFERROR(((VLOOKUP((VLOOKUP(D19,Affectation_S1!$AO$8:$AU$216,3,FALSE)),TOUT_MODULES!$B$5:$F$157,4,FALSE))*(VLOOKUP(VLOOKUP(D19,Affectation_S1!$AO$8:$AU$216,3,FALSE),Semestre_1,6,FALSE))),"0")+(IFERROR(((VLOOKUP((VLOOKUP(D19,Affectation_S1!$AO$8:$AU$216,4,FALSE)),TOUT_MODULES!$B$5:$F$157,4,FALSE))*(VLOOKUP(VLOOKUP(D19,Affectation_S1!$AO$8:$AU$216,4,FALSE),Semestre_1,6,FALSE))),"0"))+IFERROR(((VLOOKUP((VLOOKUP(D19,Affectation_S1!$AO$8:$AU$216,5,FALSE)),TOUT_MODULES!$B$5:$F$157,4,FALSE))*(VLOOKUP(VLOOKUP(D19,Affectation_S1!$AO$8:$AU$216,5,FALSE),Semestre_1,6,FALSE))),"0")+IFERROR(((VLOOKUP((VLOOKUP(D19,Affectation_S1!$AO$8:$AU$216,6,FALSE)),TOUT_MODULES!$B$5:$F$157,4,FALSE))*(VLOOKUP(VLOOKUP(D19,Affectation_S1!$AO$8:$AU$216,6,FALSE),Semestre_1,6,FALSE))),"0")+IFERROR(((VLOOKUP((VLOOKUP(D19,Affectation_S1!$AO$8:$AU$216,7,FALSE)),TOUT_MODULES!$B$5:$F$157,4,FALSE))*(VLOOKUP(VLOOKUP(D19,Affectation_S1!$AO$8:$AU$216,7,FALSE),Semestre_1,6,FALSE))),"0"),"Error")</f>
        <v>3</v>
      </c>
      <c r="G19" s="939">
        <f>IFERROR(IFERROR(((VLOOKUP((VLOOKUP(D19,Affectation_S1!$AO$8:$AU$216,3,FALSE)),TOUT_MODULES!$B$5:$F$157,5,FALSE))*(VLOOKUP(VLOOKUP(D19,Affectation_S1!$AO$8:$AU$216,3,FALSE),Semestre_1,6,FALSE))),"0")+(IFERROR(((VLOOKUP((VLOOKUP(D19,Affectation_S1!$AO$8:$AU$216,4,FALSE)),TOUT_MODULES!$B$5:$F$157,5,FALSE))*(VLOOKUP(VLOOKUP(D19,Affectation_S1!$AO$8:$AU$216,4,FALSE),Semestre_1,6,FALSE))),"0"))+IFERROR(((VLOOKUP((VLOOKUP(D19,Affectation_S1!$AO$8:$AU$216,5,FALSE)),TOUT_MODULES!$B$5:$F$157,5,FALSE))*(VLOOKUP(VLOOKUP(D19,Affectation_S1!$AO$8:$AU$216,5,FALSE),Semestre_1,6,FALSE))),"0")+IFERROR(((VLOOKUP((VLOOKUP(D19,Affectation_S1!$AO$8:$AU$216,6,FALSE)),TOUT_MODULES!$B$5:$F$157,5,FALSE))*(VLOOKUP(VLOOKUP(D19,Affectation_S1!$AO$8:$AU$216,6,FALSE),Semestre_1,6,FALSE))),"0")+IFERROR(((VLOOKUP((VLOOKUP(D19,Affectation_S1!$AO$8:$AU$216,7,FALSE)),TOUT_MODULES!$B$5:$F$157,5,FALSE))*(VLOOKUP(VLOOKUP(D19,Affectation_S1!$AO$8:$AU$216,7,FALSE),Semestre_1,6,FALSE))),"0"),"error")</f>
        <v>0</v>
      </c>
      <c r="H19" s="940">
        <f t="shared" si="0"/>
        <v>9.75</v>
      </c>
      <c r="I19" s="939">
        <f>IFERROR((IFERROR(VLOOKUP((VLOOKUP(D19,Affectation_S2!AO19:AT227,3,FALSE)),Semestre_002,3,FALSE),"0"))+(IFERROR(VLOOKUP((VLOOKUP(D19,Affectation_S2!AO19:AT227,4,FALSE)),Semestre_002,3,FALSE),"0"))+(IFERROR(VLOOKUP((VLOOKUP(D19,Affectation_S2!AO19:AT227,5,FALSE)),Semestre_002,3,FALSE),"0"))+(IFERROR(VLOOKUP((VLOOKUP(D19,Affectation_S2!AO19:AT227,6,FALSE)),Semestre_002,3,FALSE),"0"))+(IFERROR(VLOOKUP((VLOOKUP(D19,Affectation_S2!AO19:AT227,7,FALSE)),Semestre_002,3,FALSE),"0")),"error")</f>
        <v>4.5</v>
      </c>
      <c r="J19" s="939">
        <f>IFERROR(IFERROR(((VLOOKUP((VLOOKUP(D19,Affectation_S2!AO19:AT227,3,FALSE)),Semestre_002,4,FALSE))*(VLOOKUP(VLOOKUP(D19,Affectation_S2!AO19:AT227,3,FALSE),Semestre_002,6,FALSE))),"0")+(IFERROR(((VLOOKUP((VLOOKUP(D19,Affectation_S2!AO19:AT227,4,FALSE)),Semestre_002,4,FALSE))*(VLOOKUP(VLOOKUP(D19,Affectation_S2!AO19:AT227,4,FALSE),Semestre_002,6,FALSE))),"0"))+IFERROR(((VLOOKUP((VLOOKUP(D19,Affectation_S2!AO19:AT227,5,FALSE)),Semestre_002,4,FALSE))*(VLOOKUP(VLOOKUP(D19,Affectation_S2!AO19:AT227,5,FALSE),Semestre_002,6,FALSE))),"0")+IFERROR(((VLOOKUP((VLOOKUP(D19,Affectation_S2!AO19:AT227,6,FALSE)),Semestre_002,4,FALSE))*(VLOOKUP(VLOOKUP(D19,Affectation_S2!AO19:AT227,6,FALSE),Semestre_002,6,FALSE))),"0")+IFERROR(((VLOOKUP((VLOOKUP(D19,Affectation_S2!AO19:AT227,7,FALSE)),Semestre_002,4,FALSE))*(VLOOKUP(VLOOKUP(D19,Affectation_S2!AO19:AT227,7,FALSE),Semestre_002,6,FALSE))),"0"),"Error")</f>
        <v>0</v>
      </c>
      <c r="K19" s="939">
        <f>IFERROR(IFERROR(((VLOOKUP((VLOOKUP(D19,Affectation_S2!AO19:AT227,3,FALSE)),Semestre_002,5,FALSE))*(VLOOKUP(VLOOKUP(D19,Affectation_S2!AO19:AT227,3,FALSE),Semestre_002,6,FALSE))),"0")+(IFERROR(((VLOOKUP((VLOOKUP(D19,Affectation_S2!AO19:AT227,4,FALSE)),Semestre_002,5,FALSE))*(VLOOKUP(VLOOKUP(D19,Affectation_S2!AO19:AT227,4,FALSE),Semestre_002,6,FALSE))),"0"))+IFERROR(((VLOOKUP((VLOOKUP(D19,Affectation_S2!AO19:AT227,5,FALSE)),Semestre_002,5,FALSE))*(VLOOKUP(VLOOKUP(D19,Affectation_S2!AO19:AT227,5,FALSE),Semestre_002,6,FALSE))),"0")+IFERROR(((VLOOKUP((VLOOKUP(D19,Affectation_S2!AO19:AT227,6,FALSE)),Semestre_002,5,FALSE))*(VLOOKUP(VLOOKUP(D19,Affectation_S2!AO19:AT227,6,FALSE),Semestre_002,6,FALSE))),"0")+IFERROR(((VLOOKUP((VLOOKUP(D19,Affectation_S2!AO19:AT227,7,FALSE)),Semestre_002,5,FALSE))*(VLOOKUP(VLOOKUP(D19,Affectation_S2!AO19:AT227,7,FALSE),Semestre_002,6,FALSE))),"0"),"Error")</f>
        <v>0</v>
      </c>
      <c r="L19" s="941">
        <f t="shared" si="1"/>
        <v>6.75</v>
      </c>
      <c r="M19" s="942">
        <f t="shared" si="2"/>
        <v>16.5</v>
      </c>
      <c r="N19" s="945">
        <f t="shared" si="3"/>
        <v>1.5</v>
      </c>
    </row>
    <row r="20" spans="4:14" ht="15.75">
      <c r="D20" s="943" t="s">
        <v>65</v>
      </c>
      <c r="E20" s="939">
        <f>IFERROR((IFERROR(VLOOKUP((VLOOKUP(D20,Affectation_S1!$AO$8:$AU$216,3,FALSE)),TOUT_MODULES!$B$5:$F$157,3,FALSE),"0"))+(IFERROR(VLOOKUP((VLOOKUP(D20,Affectation_S1!$AO$8:$AU$216,4,FALSE)),TOUT_MODULES!$B$5:$F$157,3,FALSE),"0"))+(IFERROR(VLOOKUP((VLOOKUP(D20,Affectation_S1!$AO$8:$AU$216,5,FALSE)),TOUT_MODULES!$B$5:$F$157,3,FALSE),"0"))+(IFERROR(VLOOKUP((VLOOKUP(D20,Affectation_S1!$AO$8:$AU$216,6,FALSE)),TOUT_MODULES!$B$5:$F$157,3,FALSE),"0"))+(IFERROR(VLOOKUP((VLOOKUP(D20,Affectation_S1!$AO$8:$AU$216,7,FALSE)),TOUT_MODULES!$B$5:$F$157,3,FALSE),"0")),"Error")</f>
        <v>3</v>
      </c>
      <c r="F20" s="939">
        <f>IFERROR(IFERROR(((VLOOKUP((VLOOKUP(D20,Affectation_S1!$AO$8:$AU$216,3,FALSE)),TOUT_MODULES!$B$5:$F$157,4,FALSE))*(VLOOKUP(VLOOKUP(D20,Affectation_S1!$AO$8:$AU$216,3,FALSE),Semestre_1,6,FALSE))),"0")+(IFERROR(((VLOOKUP((VLOOKUP(D20,Affectation_S1!$AO$8:$AU$216,4,FALSE)),TOUT_MODULES!$B$5:$F$157,4,FALSE))*(VLOOKUP(VLOOKUP(D20,Affectation_S1!$AO$8:$AU$216,4,FALSE),Semestre_1,6,FALSE))),"0"))+IFERROR(((VLOOKUP((VLOOKUP(D20,Affectation_S1!$AO$8:$AU$216,5,FALSE)),TOUT_MODULES!$B$5:$F$157,4,FALSE))*(VLOOKUP(VLOOKUP(D20,Affectation_S1!$AO$8:$AU$216,5,FALSE),Semestre_1,6,FALSE))),"0")+IFERROR(((VLOOKUP((VLOOKUP(D20,Affectation_S1!$AO$8:$AU$216,6,FALSE)),TOUT_MODULES!$B$5:$F$157,4,FALSE))*(VLOOKUP(VLOOKUP(D20,Affectation_S1!$AO$8:$AU$216,6,FALSE),Semestre_1,6,FALSE))),"0")+IFERROR(((VLOOKUP((VLOOKUP(D20,Affectation_S1!$AO$8:$AU$216,7,FALSE)),TOUT_MODULES!$B$5:$F$157,4,FALSE))*(VLOOKUP(VLOOKUP(D20,Affectation_S1!$AO$8:$AU$216,7,FALSE),Semestre_1,6,FALSE))),"0"),"Error")</f>
        <v>3</v>
      </c>
      <c r="G20" s="939">
        <f>IFERROR(IFERROR(((VLOOKUP((VLOOKUP(D20,Affectation_S1!$AO$8:$AU$216,3,FALSE)),TOUT_MODULES!$B$5:$F$157,5,FALSE))*(VLOOKUP(VLOOKUP(D20,Affectation_S1!$AO$8:$AU$216,3,FALSE),Semestre_1,6,FALSE))),"0")+(IFERROR(((VLOOKUP((VLOOKUP(D20,Affectation_S1!$AO$8:$AU$216,4,FALSE)),TOUT_MODULES!$B$5:$F$157,5,FALSE))*(VLOOKUP(VLOOKUP(D20,Affectation_S1!$AO$8:$AU$216,4,FALSE),Semestre_1,6,FALSE))),"0"))+IFERROR(((VLOOKUP((VLOOKUP(D20,Affectation_S1!$AO$8:$AU$216,5,FALSE)),TOUT_MODULES!$B$5:$F$157,5,FALSE))*(VLOOKUP(VLOOKUP(D20,Affectation_S1!$AO$8:$AU$216,5,FALSE),Semestre_1,6,FALSE))),"0")+IFERROR(((VLOOKUP((VLOOKUP(D20,Affectation_S1!$AO$8:$AU$216,6,FALSE)),TOUT_MODULES!$B$5:$F$157,5,FALSE))*(VLOOKUP(VLOOKUP(D20,Affectation_S1!$AO$8:$AU$216,6,FALSE),Semestre_1,6,FALSE))),"0")+IFERROR(((VLOOKUP((VLOOKUP(D20,Affectation_S1!$AO$8:$AU$216,7,FALSE)),TOUT_MODULES!$B$5:$F$157,5,FALSE))*(VLOOKUP(VLOOKUP(D20,Affectation_S1!$AO$8:$AU$216,7,FALSE),Semestre_1,6,FALSE))),"0"),"error")</f>
        <v>6</v>
      </c>
      <c r="H20" s="940">
        <f t="shared" si="0"/>
        <v>12</v>
      </c>
      <c r="I20" s="939">
        <f>IFERROR((IFERROR(VLOOKUP((VLOOKUP(D20,Affectation_S2!AO20:AT228,3,FALSE)),Semestre_002,3,FALSE),"0"))+(IFERROR(VLOOKUP((VLOOKUP(D20,Affectation_S2!AO20:AT228,4,FALSE)),Semestre_002,3,FALSE),"0"))+(IFERROR(VLOOKUP((VLOOKUP(D20,Affectation_S2!AO20:AT228,5,FALSE)),Semestre_002,3,FALSE),"0"))+(IFERROR(VLOOKUP((VLOOKUP(D20,Affectation_S2!AO20:AT228,6,FALSE)),Semestre_002,3,FALSE),"0"))+(IFERROR(VLOOKUP((VLOOKUP(D20,Affectation_S2!AO20:AT228,7,FALSE)),Semestre_002,3,FALSE),"0")),"error")</f>
        <v>4.5</v>
      </c>
      <c r="J20" s="939">
        <f>IFERROR(IFERROR(((VLOOKUP((VLOOKUP(D20,Affectation_S2!AO20:AT228,3,FALSE)),Semestre_002,4,FALSE))*(VLOOKUP(VLOOKUP(D20,Affectation_S2!AO20:AT228,3,FALSE),Semestre_002,6,FALSE))),"0")+(IFERROR(((VLOOKUP((VLOOKUP(D20,Affectation_S2!AO20:AT228,4,FALSE)),Semestre_002,4,FALSE))*(VLOOKUP(VLOOKUP(D20,Affectation_S2!AO20:AT228,4,FALSE),Semestre_002,6,FALSE))),"0"))+IFERROR(((VLOOKUP((VLOOKUP(D20,Affectation_S2!AO20:AT228,5,FALSE)),Semestre_002,4,FALSE))*(VLOOKUP(VLOOKUP(D20,Affectation_S2!AO20:AT228,5,FALSE),Semestre_002,6,FALSE))),"0")+IFERROR(((VLOOKUP((VLOOKUP(D20,Affectation_S2!AO20:AT228,6,FALSE)),Semestre_002,4,FALSE))*(VLOOKUP(VLOOKUP(D20,Affectation_S2!AO20:AT228,6,FALSE),Semestre_002,6,FALSE))),"0")+IFERROR(((VLOOKUP((VLOOKUP(D20,Affectation_S2!AO20:AT228,7,FALSE)),Semestre_002,4,FALSE))*(VLOOKUP(VLOOKUP(D20,Affectation_S2!AO20:AT228,7,FALSE),Semestre_002,6,FALSE))),"0"),"Error")</f>
        <v>6</v>
      </c>
      <c r="K20" s="939">
        <f>IFERROR(IFERROR(((VLOOKUP((VLOOKUP(D20,Affectation_S2!AO20:AT228,3,FALSE)),Semestre_002,5,FALSE))*(VLOOKUP(VLOOKUP(D20,Affectation_S2!AO20:AT228,3,FALSE),Semestre_002,6,FALSE))),"0")+(IFERROR(((VLOOKUP((VLOOKUP(D20,Affectation_S2!AO20:AT228,4,FALSE)),Semestre_002,5,FALSE))*(VLOOKUP(VLOOKUP(D20,Affectation_S2!AO20:AT228,4,FALSE),Semestre_002,6,FALSE))),"0"))+IFERROR(((VLOOKUP((VLOOKUP(D20,Affectation_S2!AO20:AT228,5,FALSE)),Semestre_002,5,FALSE))*(VLOOKUP(VLOOKUP(D20,Affectation_S2!AO20:AT228,5,FALSE),Semestre_002,6,FALSE))),"0")+IFERROR(((VLOOKUP((VLOOKUP(D20,Affectation_S2!AO20:AT228,6,FALSE)),Semestre_002,5,FALSE))*(VLOOKUP(VLOOKUP(D20,Affectation_S2!AO20:AT228,6,FALSE),Semestre_002,6,FALSE))),"0")+IFERROR(((VLOOKUP((VLOOKUP(D20,Affectation_S2!AO20:AT228,7,FALSE)),Semestre_002,5,FALSE))*(VLOOKUP(VLOOKUP(D20,Affectation_S2!AO20:AT228,7,FALSE),Semestre_002,6,FALSE))),"0"),"Error")</f>
        <v>0</v>
      </c>
      <c r="L20" s="941">
        <f t="shared" si="1"/>
        <v>12.75</v>
      </c>
      <c r="M20" s="942">
        <f t="shared" si="2"/>
        <v>24.75</v>
      </c>
      <c r="N20" s="945">
        <f t="shared" si="3"/>
        <v>-6.75</v>
      </c>
    </row>
    <row r="21" spans="4:14" ht="15.75">
      <c r="D21" s="943" t="s">
        <v>37</v>
      </c>
      <c r="E21" s="939">
        <f>IFERROR((IFERROR(VLOOKUP((VLOOKUP(D21,Affectation_S1!$AO$8:$AU$216,3,FALSE)),TOUT_MODULES!$B$5:$F$157,3,FALSE),"0"))+(IFERROR(VLOOKUP((VLOOKUP(D21,Affectation_S1!$AO$8:$AU$216,4,FALSE)),TOUT_MODULES!$B$5:$F$157,3,FALSE),"0"))+(IFERROR(VLOOKUP((VLOOKUP(D21,Affectation_S1!$AO$8:$AU$216,5,FALSE)),TOUT_MODULES!$B$5:$F$157,3,FALSE),"0"))+(IFERROR(VLOOKUP((VLOOKUP(D21,Affectation_S1!$AO$8:$AU$216,6,FALSE)),TOUT_MODULES!$B$5:$F$157,3,FALSE),"0"))+(IFERROR(VLOOKUP((VLOOKUP(D21,Affectation_S1!$AO$8:$AU$216,7,FALSE)),TOUT_MODULES!$B$5:$F$157,3,FALSE),"0")),"Error")</f>
        <v>1.5</v>
      </c>
      <c r="F21" s="939">
        <f>IFERROR(IFERROR(((VLOOKUP((VLOOKUP(D21,Affectation_S1!$AO$8:$AU$216,3,FALSE)),TOUT_MODULES!$B$5:$F$157,4,FALSE))*(VLOOKUP(VLOOKUP(D21,Affectation_S1!$AO$8:$AU$216,3,FALSE),Semestre_1,6,FALSE))),"0")+(IFERROR(((VLOOKUP((VLOOKUP(D21,Affectation_S1!$AO$8:$AU$216,4,FALSE)),TOUT_MODULES!$B$5:$F$157,4,FALSE))*(VLOOKUP(VLOOKUP(D21,Affectation_S1!$AO$8:$AU$216,4,FALSE),Semestre_1,6,FALSE))),"0"))+IFERROR(((VLOOKUP((VLOOKUP(D21,Affectation_S1!$AO$8:$AU$216,5,FALSE)),TOUT_MODULES!$B$5:$F$157,4,FALSE))*(VLOOKUP(VLOOKUP(D21,Affectation_S1!$AO$8:$AU$216,5,FALSE),Semestre_1,6,FALSE))),"0")+IFERROR(((VLOOKUP((VLOOKUP(D21,Affectation_S1!$AO$8:$AU$216,6,FALSE)),TOUT_MODULES!$B$5:$F$157,4,FALSE))*(VLOOKUP(VLOOKUP(D21,Affectation_S1!$AO$8:$AU$216,6,FALSE),Semestre_1,6,FALSE))),"0")+IFERROR(((VLOOKUP((VLOOKUP(D21,Affectation_S1!$AO$8:$AU$216,7,FALSE)),TOUT_MODULES!$B$5:$F$157,4,FALSE))*(VLOOKUP(VLOOKUP(D21,Affectation_S1!$AO$8:$AU$216,7,FALSE),Semestre_1,6,FALSE))),"0"),"Error")</f>
        <v>3</v>
      </c>
      <c r="G21" s="939">
        <f>IFERROR(IFERROR(((VLOOKUP((VLOOKUP(D21,Affectation_S1!$AO$8:$AU$216,3,FALSE)),TOUT_MODULES!$B$5:$F$157,5,FALSE))*(VLOOKUP(VLOOKUP(D21,Affectation_S1!$AO$8:$AU$216,3,FALSE),Semestre_1,6,FALSE))),"0")+(IFERROR(((VLOOKUP((VLOOKUP(D21,Affectation_S1!$AO$8:$AU$216,4,FALSE)),TOUT_MODULES!$B$5:$F$157,5,FALSE))*(VLOOKUP(VLOOKUP(D21,Affectation_S1!$AO$8:$AU$216,4,FALSE),Semestre_1,6,FALSE))),"0"))+IFERROR(((VLOOKUP((VLOOKUP(D21,Affectation_S1!$AO$8:$AU$216,5,FALSE)),TOUT_MODULES!$B$5:$F$157,5,FALSE))*(VLOOKUP(VLOOKUP(D21,Affectation_S1!$AO$8:$AU$216,5,FALSE),Semestre_1,6,FALSE))),"0")+IFERROR(((VLOOKUP((VLOOKUP(D21,Affectation_S1!$AO$8:$AU$216,6,FALSE)),TOUT_MODULES!$B$5:$F$157,5,FALSE))*(VLOOKUP(VLOOKUP(D21,Affectation_S1!$AO$8:$AU$216,6,FALSE),Semestre_1,6,FALSE))),"0")+IFERROR(((VLOOKUP((VLOOKUP(D21,Affectation_S1!$AO$8:$AU$216,7,FALSE)),TOUT_MODULES!$B$5:$F$157,5,FALSE))*(VLOOKUP(VLOOKUP(D21,Affectation_S1!$AO$8:$AU$216,7,FALSE),Semestre_1,6,FALSE))),"0"),"error")</f>
        <v>6</v>
      </c>
      <c r="H21" s="940">
        <f t="shared" si="0"/>
        <v>9.75</v>
      </c>
      <c r="I21" s="939">
        <f>IFERROR((IFERROR(VLOOKUP((VLOOKUP(D21,Affectation_S2!AO21:AT229,3,FALSE)),Semestre_002,3,FALSE),"0"))+(IFERROR(VLOOKUP((VLOOKUP(D21,Affectation_S2!AO21:AT229,4,FALSE)),Semestre_002,3,FALSE),"0"))+(IFERROR(VLOOKUP((VLOOKUP(D21,Affectation_S2!AO21:AT229,5,FALSE)),Semestre_002,3,FALSE),"0"))+(IFERROR(VLOOKUP((VLOOKUP(D21,Affectation_S2!AO21:AT229,6,FALSE)),Semestre_002,3,FALSE),"0"))+(IFERROR(VLOOKUP((VLOOKUP(D21,Affectation_S2!AO21:AT229,7,FALSE)),Semestre_002,3,FALSE),"0")),"error")</f>
        <v>3</v>
      </c>
      <c r="J21" s="939">
        <f>IFERROR(IFERROR(((VLOOKUP((VLOOKUP(D21,Affectation_S2!AO21:AT229,3,FALSE)),Semestre_002,4,FALSE))*(VLOOKUP(VLOOKUP(D21,Affectation_S2!AO21:AT229,3,FALSE),Semestre_002,6,FALSE))),"0")+(IFERROR(((VLOOKUP((VLOOKUP(D21,Affectation_S2!AO21:AT229,4,FALSE)),Semestre_002,4,FALSE))*(VLOOKUP(VLOOKUP(D21,Affectation_S2!AO21:AT229,4,FALSE),Semestre_002,6,FALSE))),"0"))+IFERROR(((VLOOKUP((VLOOKUP(D21,Affectation_S2!AO21:AT229,5,FALSE)),Semestre_002,4,FALSE))*(VLOOKUP(VLOOKUP(D21,Affectation_S2!AO21:AT229,5,FALSE),Semestre_002,6,FALSE))),"0")+IFERROR(((VLOOKUP((VLOOKUP(D21,Affectation_S2!AO21:AT229,6,FALSE)),Semestre_002,4,FALSE))*(VLOOKUP(VLOOKUP(D21,Affectation_S2!AO21:AT229,6,FALSE),Semestre_002,6,FALSE))),"0")+IFERROR(((VLOOKUP((VLOOKUP(D21,Affectation_S2!AO21:AT229,7,FALSE)),Semestre_002,4,FALSE))*(VLOOKUP(VLOOKUP(D21,Affectation_S2!AO21:AT229,7,FALSE),Semestre_002,6,FALSE))),"0"),"Error")</f>
        <v>3</v>
      </c>
      <c r="K21" s="939">
        <f>IFERROR(IFERROR(((VLOOKUP((VLOOKUP(D21,Affectation_S2!AO21:AT229,3,FALSE)),Semestre_002,5,FALSE))*(VLOOKUP(VLOOKUP(D21,Affectation_S2!AO21:AT229,3,FALSE),Semestre_002,6,FALSE))),"0")+(IFERROR(((VLOOKUP((VLOOKUP(D21,Affectation_S2!AO21:AT229,4,FALSE)),Semestre_002,5,FALSE))*(VLOOKUP(VLOOKUP(D21,Affectation_S2!AO21:AT229,4,FALSE),Semestre_002,6,FALSE))),"0"))+IFERROR(((VLOOKUP((VLOOKUP(D21,Affectation_S2!AO21:AT229,5,FALSE)),Semestre_002,5,FALSE))*(VLOOKUP(VLOOKUP(D21,Affectation_S2!AO21:AT229,5,FALSE),Semestre_002,6,FALSE))),"0")+IFERROR(((VLOOKUP((VLOOKUP(D21,Affectation_S2!AO21:AT229,6,FALSE)),Semestre_002,5,FALSE))*(VLOOKUP(VLOOKUP(D21,Affectation_S2!AO21:AT229,6,FALSE),Semestre_002,6,FALSE))),"0")+IFERROR(((VLOOKUP((VLOOKUP(D21,Affectation_S2!AO21:AT229,7,FALSE)),Semestre_002,5,FALSE))*(VLOOKUP(VLOOKUP(D21,Affectation_S2!AO21:AT229,7,FALSE),Semestre_002,6,FALSE))),"0"),"Error")</f>
        <v>2</v>
      </c>
      <c r="L21" s="941">
        <f t="shared" si="1"/>
        <v>9</v>
      </c>
      <c r="M21" s="942">
        <f t="shared" si="2"/>
        <v>18.75</v>
      </c>
      <c r="N21" s="945">
        <f t="shared" si="3"/>
        <v>-0.75</v>
      </c>
    </row>
    <row r="22" spans="4:14" ht="15.75">
      <c r="D22" s="943" t="s">
        <v>73</v>
      </c>
      <c r="E22" s="939">
        <f>IFERROR((IFERROR(VLOOKUP((VLOOKUP(D22,Affectation_S1!$AO$8:$AU$216,3,FALSE)),TOUT_MODULES!$B$5:$F$157,3,FALSE),"0"))+(IFERROR(VLOOKUP((VLOOKUP(D22,Affectation_S1!$AO$8:$AU$216,4,FALSE)),TOUT_MODULES!$B$5:$F$157,3,FALSE),"0"))+(IFERROR(VLOOKUP((VLOOKUP(D22,Affectation_S1!$AO$8:$AU$216,5,FALSE)),TOUT_MODULES!$B$5:$F$157,3,FALSE),"0"))+(IFERROR(VLOOKUP((VLOOKUP(D22,Affectation_S1!$AO$8:$AU$216,6,FALSE)),TOUT_MODULES!$B$5:$F$157,3,FALSE),"0"))+(IFERROR(VLOOKUP((VLOOKUP(D22,Affectation_S1!$AO$8:$AU$216,7,FALSE)),TOUT_MODULES!$B$5:$F$157,3,FALSE),"0")),"Error")</f>
        <v>6</v>
      </c>
      <c r="F22" s="939">
        <f>IFERROR(IFERROR(((VLOOKUP((VLOOKUP(D22,Affectation_S1!$AO$8:$AU$216,3,FALSE)),TOUT_MODULES!$B$5:$F$157,4,FALSE))*(VLOOKUP(VLOOKUP(D22,Affectation_S1!$AO$8:$AU$216,3,FALSE),Semestre_1,6,FALSE))),"0")+(IFERROR(((VLOOKUP((VLOOKUP(D22,Affectation_S1!$AO$8:$AU$216,4,FALSE)),TOUT_MODULES!$B$5:$F$157,4,FALSE))*(VLOOKUP(VLOOKUP(D22,Affectation_S1!$AO$8:$AU$216,4,FALSE),Semestre_1,6,FALSE))),"0"))+IFERROR(((VLOOKUP((VLOOKUP(D22,Affectation_S1!$AO$8:$AU$216,5,FALSE)),TOUT_MODULES!$B$5:$F$157,4,FALSE))*(VLOOKUP(VLOOKUP(D22,Affectation_S1!$AO$8:$AU$216,5,FALSE),Semestre_1,6,FALSE))),"0")+IFERROR(((VLOOKUP((VLOOKUP(D22,Affectation_S1!$AO$8:$AU$216,6,FALSE)),TOUT_MODULES!$B$5:$F$157,4,FALSE))*(VLOOKUP(VLOOKUP(D22,Affectation_S1!$AO$8:$AU$216,6,FALSE),Semestre_1,6,FALSE))),"0")+IFERROR(((VLOOKUP((VLOOKUP(D22,Affectation_S1!$AO$8:$AU$216,7,FALSE)),TOUT_MODULES!$B$5:$F$157,4,FALSE))*(VLOOKUP(VLOOKUP(D22,Affectation_S1!$AO$8:$AU$216,7,FALSE),Semestre_1,6,FALSE))),"0"),"Error")</f>
        <v>3</v>
      </c>
      <c r="G22" s="939">
        <f>IFERROR(IFERROR(((VLOOKUP((VLOOKUP(D22,Affectation_S1!$AO$8:$AU$216,3,FALSE)),TOUT_MODULES!$B$5:$F$157,5,FALSE))*(VLOOKUP(VLOOKUP(D22,Affectation_S1!$AO$8:$AU$216,3,FALSE),Semestre_1,6,FALSE))),"0")+(IFERROR(((VLOOKUP((VLOOKUP(D22,Affectation_S1!$AO$8:$AU$216,4,FALSE)),TOUT_MODULES!$B$5:$F$157,5,FALSE))*(VLOOKUP(VLOOKUP(D22,Affectation_S1!$AO$8:$AU$216,4,FALSE),Semestre_1,6,FALSE))),"0"))+IFERROR(((VLOOKUP((VLOOKUP(D22,Affectation_S1!$AO$8:$AU$216,5,FALSE)),TOUT_MODULES!$B$5:$F$157,5,FALSE))*(VLOOKUP(VLOOKUP(D22,Affectation_S1!$AO$8:$AU$216,5,FALSE),Semestre_1,6,FALSE))),"0")+IFERROR(((VLOOKUP((VLOOKUP(D22,Affectation_S1!$AO$8:$AU$216,6,FALSE)),TOUT_MODULES!$B$5:$F$157,5,FALSE))*(VLOOKUP(VLOOKUP(D22,Affectation_S1!$AO$8:$AU$216,6,FALSE),Semestre_1,6,FALSE))),"0")+IFERROR(((VLOOKUP((VLOOKUP(D22,Affectation_S1!$AO$8:$AU$216,7,FALSE)),TOUT_MODULES!$B$5:$F$157,5,FALSE))*(VLOOKUP(VLOOKUP(D22,Affectation_S1!$AO$8:$AU$216,7,FALSE),Semestre_1,6,FALSE))),"0"),"error")</f>
        <v>1</v>
      </c>
      <c r="H22" s="940">
        <f t="shared" si="0"/>
        <v>12.75</v>
      </c>
      <c r="I22" s="939">
        <f>IFERROR((IFERROR(VLOOKUP((VLOOKUP(D22,Affectation_S2!AO22:AT230,3,FALSE)),Semestre_002,3,FALSE),"0"))+(IFERROR(VLOOKUP((VLOOKUP(D22,Affectation_S2!AO22:AT230,4,FALSE)),Semestre_002,3,FALSE),"0"))+(IFERROR(VLOOKUP((VLOOKUP(D22,Affectation_S2!AO22:AT230,5,FALSE)),Semestre_002,3,FALSE),"0"))+(IFERROR(VLOOKUP((VLOOKUP(D22,Affectation_S2!AO22:AT230,6,FALSE)),Semestre_002,3,FALSE),"0"))+(IFERROR(VLOOKUP((VLOOKUP(D22,Affectation_S2!AO22:AT230,7,FALSE)),Semestre_002,3,FALSE),"0")),"error")</f>
        <v>3</v>
      </c>
      <c r="J22" s="939">
        <f>IFERROR(IFERROR(((VLOOKUP((VLOOKUP(D22,Affectation_S2!AO22:AT230,3,FALSE)),Semestre_002,4,FALSE))*(VLOOKUP(VLOOKUP(D22,Affectation_S2!AO22:AT230,3,FALSE),Semestre_002,6,FALSE))),"0")+(IFERROR(((VLOOKUP((VLOOKUP(D22,Affectation_S2!AO22:AT230,4,FALSE)),Semestre_002,4,FALSE))*(VLOOKUP(VLOOKUP(D22,Affectation_S2!AO22:AT230,4,FALSE),Semestre_002,6,FALSE))),"0"))+IFERROR(((VLOOKUP((VLOOKUP(D22,Affectation_S2!AO22:AT230,5,FALSE)),Semestre_002,4,FALSE))*(VLOOKUP(VLOOKUP(D22,Affectation_S2!AO22:AT230,5,FALSE),Semestre_002,6,FALSE))),"0")+IFERROR(((VLOOKUP((VLOOKUP(D22,Affectation_S2!AO22:AT230,6,FALSE)),Semestre_002,4,FALSE))*(VLOOKUP(VLOOKUP(D22,Affectation_S2!AO22:AT230,6,FALSE),Semestre_002,6,FALSE))),"0")+IFERROR(((VLOOKUP((VLOOKUP(D22,Affectation_S2!AO22:AT230,7,FALSE)),Semestre_002,4,FALSE))*(VLOOKUP(VLOOKUP(D22,Affectation_S2!AO22:AT230,7,FALSE),Semestre_002,6,FALSE))),"0"),"Error")</f>
        <v>1.5</v>
      </c>
      <c r="K22" s="939">
        <f>IFERROR(IFERROR(((VLOOKUP((VLOOKUP(D22,Affectation_S2!AO22:AT230,3,FALSE)),Semestre_002,5,FALSE))*(VLOOKUP(VLOOKUP(D22,Affectation_S2!AO22:AT230,3,FALSE),Semestre_002,6,FALSE))),"0")+(IFERROR(((VLOOKUP((VLOOKUP(D22,Affectation_S2!AO22:AT230,4,FALSE)),Semestre_002,5,FALSE))*(VLOOKUP(VLOOKUP(D22,Affectation_S2!AO22:AT230,4,FALSE),Semestre_002,6,FALSE))),"0"))+IFERROR(((VLOOKUP((VLOOKUP(D22,Affectation_S2!AO22:AT230,5,FALSE)),Semestre_002,5,FALSE))*(VLOOKUP(VLOOKUP(D22,Affectation_S2!AO22:AT230,5,FALSE),Semestre_002,6,FALSE))),"0")+IFERROR(((VLOOKUP((VLOOKUP(D22,Affectation_S2!AO22:AT230,6,FALSE)),Semestre_002,5,FALSE))*(VLOOKUP(VLOOKUP(D22,Affectation_S2!AO22:AT230,6,FALSE),Semestre_002,6,FALSE))),"0")+IFERROR(((VLOOKUP((VLOOKUP(D22,Affectation_S2!AO22:AT230,7,FALSE)),Semestre_002,5,FALSE))*(VLOOKUP(VLOOKUP(D22,Affectation_S2!AO22:AT230,7,FALSE),Semestre_002,6,FALSE))),"0"),"Error")</f>
        <v>0</v>
      </c>
      <c r="L22" s="941">
        <f t="shared" si="1"/>
        <v>6</v>
      </c>
      <c r="M22" s="942">
        <f t="shared" si="2"/>
        <v>18.75</v>
      </c>
      <c r="N22" s="945">
        <f t="shared" si="3"/>
        <v>-0.75</v>
      </c>
    </row>
    <row r="23" spans="4:14" ht="15.75">
      <c r="D23" s="943" t="s">
        <v>68</v>
      </c>
      <c r="E23" s="939">
        <f>IFERROR((IFERROR(VLOOKUP((VLOOKUP(D23,Affectation_S1!$AO$8:$AU$216,3,FALSE)),TOUT_MODULES!$B$5:$F$157,3,FALSE),"0"))+(IFERROR(VLOOKUP((VLOOKUP(D23,Affectation_S1!$AO$8:$AU$216,4,FALSE)),TOUT_MODULES!$B$5:$F$157,3,FALSE),"0"))+(IFERROR(VLOOKUP((VLOOKUP(D23,Affectation_S1!$AO$8:$AU$216,5,FALSE)),TOUT_MODULES!$B$5:$F$157,3,FALSE),"0"))+(IFERROR(VLOOKUP((VLOOKUP(D23,Affectation_S1!$AO$8:$AU$216,6,FALSE)),TOUT_MODULES!$B$5:$F$157,3,FALSE),"0"))+(IFERROR(VLOOKUP((VLOOKUP(D23,Affectation_S1!$AO$8:$AU$216,7,FALSE)),TOUT_MODULES!$B$5:$F$157,3,FALSE),"0")),"Error")</f>
        <v>0</v>
      </c>
      <c r="F23" s="939">
        <f>IFERROR(IFERROR(((VLOOKUP((VLOOKUP(D23,Affectation_S1!$AO$8:$AU$216,3,FALSE)),TOUT_MODULES!$B$5:$F$157,4,FALSE))*(VLOOKUP(VLOOKUP(D23,Affectation_S1!$AO$8:$AU$216,3,FALSE),Semestre_1,6,FALSE))),"0")+(IFERROR(((VLOOKUP((VLOOKUP(D23,Affectation_S1!$AO$8:$AU$216,4,FALSE)),TOUT_MODULES!$B$5:$F$157,4,FALSE))*(VLOOKUP(VLOOKUP(D23,Affectation_S1!$AO$8:$AU$216,4,FALSE),Semestre_1,6,FALSE))),"0"))+IFERROR(((VLOOKUP((VLOOKUP(D23,Affectation_S1!$AO$8:$AU$216,5,FALSE)),TOUT_MODULES!$B$5:$F$157,4,FALSE))*(VLOOKUP(VLOOKUP(D23,Affectation_S1!$AO$8:$AU$216,5,FALSE),Semestre_1,6,FALSE))),"0")+IFERROR(((VLOOKUP((VLOOKUP(D23,Affectation_S1!$AO$8:$AU$216,6,FALSE)),TOUT_MODULES!$B$5:$F$157,4,FALSE))*(VLOOKUP(VLOOKUP(D23,Affectation_S1!$AO$8:$AU$216,6,FALSE),Semestre_1,6,FALSE))),"0")+IFERROR(((VLOOKUP((VLOOKUP(D23,Affectation_S1!$AO$8:$AU$216,7,FALSE)),TOUT_MODULES!$B$5:$F$157,4,FALSE))*(VLOOKUP(VLOOKUP(D23,Affectation_S1!$AO$8:$AU$216,7,FALSE),Semestre_1,6,FALSE))),"0"),"Error")</f>
        <v>0</v>
      </c>
      <c r="G23" s="939">
        <f>IFERROR(IFERROR(((VLOOKUP((VLOOKUP(D23,Affectation_S1!$AO$8:$AU$216,3,FALSE)),TOUT_MODULES!$B$5:$F$157,5,FALSE))*(VLOOKUP(VLOOKUP(D23,Affectation_S1!$AO$8:$AU$216,3,FALSE),Semestre_1,6,FALSE))),"0")+(IFERROR(((VLOOKUP((VLOOKUP(D23,Affectation_S1!$AO$8:$AU$216,4,FALSE)),TOUT_MODULES!$B$5:$F$157,5,FALSE))*(VLOOKUP(VLOOKUP(D23,Affectation_S1!$AO$8:$AU$216,4,FALSE),Semestre_1,6,FALSE))),"0"))+IFERROR(((VLOOKUP((VLOOKUP(D23,Affectation_S1!$AO$8:$AU$216,5,FALSE)),TOUT_MODULES!$B$5:$F$157,5,FALSE))*(VLOOKUP(VLOOKUP(D23,Affectation_S1!$AO$8:$AU$216,5,FALSE),Semestre_1,6,FALSE))),"0")+IFERROR(((VLOOKUP((VLOOKUP(D23,Affectation_S1!$AO$8:$AU$216,6,FALSE)),TOUT_MODULES!$B$5:$F$157,5,FALSE))*(VLOOKUP(VLOOKUP(D23,Affectation_S1!$AO$8:$AU$216,6,FALSE),Semestre_1,6,FALSE))),"0")+IFERROR(((VLOOKUP((VLOOKUP(D23,Affectation_S1!$AO$8:$AU$216,7,FALSE)),TOUT_MODULES!$B$5:$F$157,5,FALSE))*(VLOOKUP(VLOOKUP(D23,Affectation_S1!$AO$8:$AU$216,7,FALSE),Semestre_1,6,FALSE))),"0"),"error")</f>
        <v>0</v>
      </c>
      <c r="H23" s="940">
        <f t="shared" si="0"/>
        <v>0</v>
      </c>
      <c r="I23" s="939">
        <f>IFERROR((IFERROR(VLOOKUP((VLOOKUP(D23,Affectation_S2!AO23:AT231,3,FALSE)),Semestre_002,3,FALSE),"0"))+(IFERROR(VLOOKUP((VLOOKUP(D23,Affectation_S2!AO23:AT231,4,FALSE)),Semestre_002,3,FALSE),"0"))+(IFERROR(VLOOKUP((VLOOKUP(D23,Affectation_S2!AO23:AT231,5,FALSE)),Semestre_002,3,FALSE),"0"))+(IFERROR(VLOOKUP((VLOOKUP(D23,Affectation_S2!AO23:AT231,6,FALSE)),Semestre_002,3,FALSE),"0"))+(IFERROR(VLOOKUP((VLOOKUP(D23,Affectation_S2!AO23:AT231,7,FALSE)),Semestre_002,3,FALSE),"0")),"error")</f>
        <v>0</v>
      </c>
      <c r="J23" s="939">
        <f>IFERROR(IFERROR(((VLOOKUP((VLOOKUP(D23,Affectation_S2!AO23:AT231,3,FALSE)),Semestre_002,4,FALSE))*(VLOOKUP(VLOOKUP(D23,Affectation_S2!AO23:AT231,3,FALSE),Semestre_002,6,FALSE))),"0")+(IFERROR(((VLOOKUP((VLOOKUP(D23,Affectation_S2!AO23:AT231,4,FALSE)),Semestre_002,4,FALSE))*(VLOOKUP(VLOOKUP(D23,Affectation_S2!AO23:AT231,4,FALSE),Semestre_002,6,FALSE))),"0"))+IFERROR(((VLOOKUP((VLOOKUP(D23,Affectation_S2!AO23:AT231,5,FALSE)),Semestre_002,4,FALSE))*(VLOOKUP(VLOOKUP(D23,Affectation_S2!AO23:AT231,5,FALSE),Semestre_002,6,FALSE))),"0")+IFERROR(((VLOOKUP((VLOOKUP(D23,Affectation_S2!AO23:AT231,6,FALSE)),Semestre_002,4,FALSE))*(VLOOKUP(VLOOKUP(D23,Affectation_S2!AO23:AT231,6,FALSE),Semestre_002,6,FALSE))),"0")+IFERROR(((VLOOKUP((VLOOKUP(D23,Affectation_S2!AO23:AT231,7,FALSE)),Semestre_002,4,FALSE))*(VLOOKUP(VLOOKUP(D23,Affectation_S2!AO23:AT231,7,FALSE),Semestre_002,6,FALSE))),"0"),"Error")</f>
        <v>0</v>
      </c>
      <c r="K23" s="939">
        <f>IFERROR(IFERROR(((VLOOKUP((VLOOKUP(D23,Affectation_S2!AO23:AT231,3,FALSE)),Semestre_002,5,FALSE))*(VLOOKUP(VLOOKUP(D23,Affectation_S2!AO23:AT231,3,FALSE),Semestre_002,6,FALSE))),"0")+(IFERROR(((VLOOKUP((VLOOKUP(D23,Affectation_S2!AO23:AT231,4,FALSE)),Semestre_002,5,FALSE))*(VLOOKUP(VLOOKUP(D23,Affectation_S2!AO23:AT231,4,FALSE),Semestre_002,6,FALSE))),"0"))+IFERROR(((VLOOKUP((VLOOKUP(D23,Affectation_S2!AO23:AT231,5,FALSE)),Semestre_002,5,FALSE))*(VLOOKUP(VLOOKUP(D23,Affectation_S2!AO23:AT231,5,FALSE),Semestre_002,6,FALSE))),"0")+IFERROR(((VLOOKUP((VLOOKUP(D23,Affectation_S2!AO23:AT231,6,FALSE)),Semestre_002,5,FALSE))*(VLOOKUP(VLOOKUP(D23,Affectation_S2!AO23:AT231,6,FALSE),Semestre_002,6,FALSE))),"0")+IFERROR(((VLOOKUP((VLOOKUP(D23,Affectation_S2!AO23:AT231,7,FALSE)),Semestre_002,5,FALSE))*(VLOOKUP(VLOOKUP(D23,Affectation_S2!AO23:AT231,7,FALSE),Semestre_002,6,FALSE))),"0"),"Error")</f>
        <v>0</v>
      </c>
      <c r="L23" s="941">
        <f t="shared" si="1"/>
        <v>0</v>
      </c>
      <c r="M23" s="942">
        <f t="shared" si="2"/>
        <v>0</v>
      </c>
      <c r="N23" s="945">
        <f t="shared" si="3"/>
        <v>18</v>
      </c>
    </row>
    <row r="24" spans="4:14" ht="15.75">
      <c r="D24" s="943" t="s">
        <v>53</v>
      </c>
      <c r="E24" s="939">
        <f>IFERROR((IFERROR(VLOOKUP((VLOOKUP(D24,Affectation_S1!$AO$8:$AU$216,3,FALSE)),TOUT_MODULES!$B$5:$F$157,3,FALSE),"0"))+(IFERROR(VLOOKUP((VLOOKUP(D24,Affectation_S1!$AO$8:$AU$216,4,FALSE)),TOUT_MODULES!$B$5:$F$157,3,FALSE),"0"))+(IFERROR(VLOOKUP((VLOOKUP(D24,Affectation_S1!$AO$8:$AU$216,5,FALSE)),TOUT_MODULES!$B$5:$F$157,3,FALSE),"0"))+(IFERROR(VLOOKUP((VLOOKUP(D24,Affectation_S1!$AO$8:$AU$216,6,FALSE)),TOUT_MODULES!$B$5:$F$157,3,FALSE),"0"))+(IFERROR(VLOOKUP((VLOOKUP(D24,Affectation_S1!$AO$8:$AU$216,7,FALSE)),TOUT_MODULES!$B$5:$F$157,3,FALSE),"0")),"Error")</f>
        <v>7.5</v>
      </c>
      <c r="F24" s="939">
        <f>IFERROR(IFERROR(((VLOOKUP((VLOOKUP(D24,Affectation_S1!$AO$8:$AU$216,3,FALSE)),TOUT_MODULES!$B$5:$F$157,4,FALSE))*(VLOOKUP(VLOOKUP(D24,Affectation_S1!$AO$8:$AU$216,3,FALSE),Semestre_1,6,FALSE))),"0")+(IFERROR(((VLOOKUP((VLOOKUP(D24,Affectation_S1!$AO$8:$AU$216,4,FALSE)),TOUT_MODULES!$B$5:$F$157,4,FALSE))*(VLOOKUP(VLOOKUP(D24,Affectation_S1!$AO$8:$AU$216,4,FALSE),Semestre_1,6,FALSE))),"0"))+IFERROR(((VLOOKUP((VLOOKUP(D24,Affectation_S1!$AO$8:$AU$216,5,FALSE)),TOUT_MODULES!$B$5:$F$157,4,FALSE))*(VLOOKUP(VLOOKUP(D24,Affectation_S1!$AO$8:$AU$216,5,FALSE),Semestre_1,6,FALSE))),"0")+IFERROR(((VLOOKUP((VLOOKUP(D24,Affectation_S1!$AO$8:$AU$216,6,FALSE)),TOUT_MODULES!$B$5:$F$157,4,FALSE))*(VLOOKUP(VLOOKUP(D24,Affectation_S1!$AO$8:$AU$216,6,FALSE),Semestre_1,6,FALSE))),"0")+IFERROR(((VLOOKUP((VLOOKUP(D24,Affectation_S1!$AO$8:$AU$216,7,FALSE)),TOUT_MODULES!$B$5:$F$157,4,FALSE))*(VLOOKUP(VLOOKUP(D24,Affectation_S1!$AO$8:$AU$216,7,FALSE),Semestre_1,6,FALSE))),"0"),"Error")</f>
        <v>0</v>
      </c>
      <c r="G24" s="939">
        <f>IFERROR(IFERROR(((VLOOKUP((VLOOKUP(D24,Affectation_S1!$AO$8:$AU$216,3,FALSE)),TOUT_MODULES!$B$5:$F$157,5,FALSE))*(VLOOKUP(VLOOKUP(D24,Affectation_S1!$AO$8:$AU$216,3,FALSE),Semestre_1,6,FALSE))),"0")+(IFERROR(((VLOOKUP((VLOOKUP(D24,Affectation_S1!$AO$8:$AU$216,4,FALSE)),TOUT_MODULES!$B$5:$F$157,5,FALSE))*(VLOOKUP(VLOOKUP(D24,Affectation_S1!$AO$8:$AU$216,4,FALSE),Semestre_1,6,FALSE))),"0"))+IFERROR(((VLOOKUP((VLOOKUP(D24,Affectation_S1!$AO$8:$AU$216,5,FALSE)),TOUT_MODULES!$B$5:$F$157,5,FALSE))*(VLOOKUP(VLOOKUP(D24,Affectation_S1!$AO$8:$AU$216,5,FALSE),Semestre_1,6,FALSE))),"0")+IFERROR(((VLOOKUP((VLOOKUP(D24,Affectation_S1!$AO$8:$AU$216,6,FALSE)),TOUT_MODULES!$B$5:$F$157,5,FALSE))*(VLOOKUP(VLOOKUP(D24,Affectation_S1!$AO$8:$AU$216,6,FALSE),Semestre_1,6,FALSE))),"0")+IFERROR(((VLOOKUP((VLOOKUP(D24,Affectation_S1!$AO$8:$AU$216,7,FALSE)),TOUT_MODULES!$B$5:$F$157,5,FALSE))*(VLOOKUP(VLOOKUP(D24,Affectation_S1!$AO$8:$AU$216,7,FALSE),Semestre_1,6,FALSE))),"0"),"error")</f>
        <v>0</v>
      </c>
      <c r="H24" s="940">
        <f t="shared" si="0"/>
        <v>11.25</v>
      </c>
      <c r="I24" s="939">
        <f>IFERROR((IFERROR(VLOOKUP((VLOOKUP(D24,Affectation_S2!AO24:AT232,3,FALSE)),Semestre_002,3,FALSE),"0"))+(IFERROR(VLOOKUP((VLOOKUP(D24,Affectation_S2!AO24:AT232,4,FALSE)),Semestre_002,3,FALSE),"0"))+(IFERROR(VLOOKUP((VLOOKUP(D24,Affectation_S2!AO24:AT232,5,FALSE)),Semestre_002,3,FALSE),"0"))+(IFERROR(VLOOKUP((VLOOKUP(D24,Affectation_S2!AO24:AT232,6,FALSE)),Semestre_002,3,FALSE),"0"))+(IFERROR(VLOOKUP((VLOOKUP(D24,Affectation_S2!AO24:AT232,7,FALSE)),Semestre_002,3,FALSE),"0")),"error")</f>
        <v>4.5</v>
      </c>
      <c r="J24" s="939">
        <f>IFERROR(IFERROR(((VLOOKUP((VLOOKUP(D24,Affectation_S2!AO24:AT232,3,FALSE)),Semestre_002,4,FALSE))*(VLOOKUP(VLOOKUP(D24,Affectation_S2!AO24:AT232,3,FALSE),Semestre_002,6,FALSE))),"0")+(IFERROR(((VLOOKUP((VLOOKUP(D24,Affectation_S2!AO24:AT232,4,FALSE)),Semestre_002,4,FALSE))*(VLOOKUP(VLOOKUP(D24,Affectation_S2!AO24:AT232,4,FALSE),Semestre_002,6,FALSE))),"0"))+IFERROR(((VLOOKUP((VLOOKUP(D24,Affectation_S2!AO24:AT232,5,FALSE)),Semestre_002,4,FALSE))*(VLOOKUP(VLOOKUP(D24,Affectation_S2!AO24:AT232,5,FALSE),Semestre_002,6,FALSE))),"0")+IFERROR(((VLOOKUP((VLOOKUP(D24,Affectation_S2!AO24:AT232,6,FALSE)),Semestre_002,4,FALSE))*(VLOOKUP(VLOOKUP(D24,Affectation_S2!AO24:AT232,6,FALSE),Semestre_002,6,FALSE))),"0")+IFERROR(((VLOOKUP((VLOOKUP(D24,Affectation_S2!AO24:AT232,7,FALSE)),Semestre_002,4,FALSE))*(VLOOKUP(VLOOKUP(D24,Affectation_S2!AO24:AT232,7,FALSE),Semestre_002,6,FALSE))),"0"),"Error")</f>
        <v>0</v>
      </c>
      <c r="K24" s="939">
        <f>IFERROR(IFERROR(((VLOOKUP((VLOOKUP(D24,Affectation_S2!AO24:AT232,3,FALSE)),Semestre_002,5,FALSE))*(VLOOKUP(VLOOKUP(D24,Affectation_S2!AO24:AT232,3,FALSE),Semestre_002,6,FALSE))),"0")+(IFERROR(((VLOOKUP((VLOOKUP(D24,Affectation_S2!AO24:AT232,4,FALSE)),Semestre_002,5,FALSE))*(VLOOKUP(VLOOKUP(D24,Affectation_S2!AO24:AT232,4,FALSE),Semestre_002,6,FALSE))),"0"))+IFERROR(((VLOOKUP((VLOOKUP(D24,Affectation_S2!AO24:AT232,5,FALSE)),Semestre_002,5,FALSE))*(VLOOKUP(VLOOKUP(D24,Affectation_S2!AO24:AT232,5,FALSE),Semestre_002,6,FALSE))),"0")+IFERROR(((VLOOKUP((VLOOKUP(D24,Affectation_S2!AO24:AT232,6,FALSE)),Semestre_002,5,FALSE))*(VLOOKUP(VLOOKUP(D24,Affectation_S2!AO24:AT232,6,FALSE),Semestre_002,6,FALSE))),"0")+IFERROR(((VLOOKUP((VLOOKUP(D24,Affectation_S2!AO24:AT232,7,FALSE)),Semestre_002,5,FALSE))*(VLOOKUP(VLOOKUP(D24,Affectation_S2!AO24:AT232,7,FALSE),Semestre_002,6,FALSE))),"0"),"Error")</f>
        <v>0</v>
      </c>
      <c r="L24" s="941">
        <f t="shared" si="1"/>
        <v>6.75</v>
      </c>
      <c r="M24" s="942">
        <f t="shared" si="2"/>
        <v>18</v>
      </c>
      <c r="N24" s="945">
        <f t="shared" si="3"/>
        <v>0</v>
      </c>
    </row>
    <row r="25" spans="4:14" ht="15.75">
      <c r="D25" s="943" t="s">
        <v>62</v>
      </c>
      <c r="E25" s="939">
        <f>IFERROR((IFERROR(VLOOKUP((VLOOKUP(D25,Affectation_S1!$AO$8:$AU$216,3,FALSE)),TOUT_MODULES!$B$5:$F$157,3,FALSE),"0"))+(IFERROR(VLOOKUP((VLOOKUP(D25,Affectation_S1!$AO$8:$AU$216,4,FALSE)),TOUT_MODULES!$B$5:$F$157,3,FALSE),"0"))+(IFERROR(VLOOKUP((VLOOKUP(D25,Affectation_S1!$AO$8:$AU$216,5,FALSE)),TOUT_MODULES!$B$5:$F$157,3,FALSE),"0"))+(IFERROR(VLOOKUP((VLOOKUP(D25,Affectation_S1!$AO$8:$AU$216,6,FALSE)),TOUT_MODULES!$B$5:$F$157,3,FALSE),"0"))+(IFERROR(VLOOKUP((VLOOKUP(D25,Affectation_S1!$AO$8:$AU$216,7,FALSE)),TOUT_MODULES!$B$5:$F$157,3,FALSE),"0")),"Error")</f>
        <v>3</v>
      </c>
      <c r="F25" s="939">
        <f>IFERROR(IFERROR(((VLOOKUP((VLOOKUP(D25,Affectation_S1!$AO$8:$AU$216,3,FALSE)),TOUT_MODULES!$B$5:$F$157,4,FALSE))*(VLOOKUP(VLOOKUP(D25,Affectation_S1!$AO$8:$AU$216,3,FALSE),Semestre_1,6,FALSE))),"0")+(IFERROR(((VLOOKUP((VLOOKUP(D25,Affectation_S1!$AO$8:$AU$216,4,FALSE)),TOUT_MODULES!$B$5:$F$157,4,FALSE))*(VLOOKUP(VLOOKUP(D25,Affectation_S1!$AO$8:$AU$216,4,FALSE),Semestre_1,6,FALSE))),"0"))+IFERROR(((VLOOKUP((VLOOKUP(D25,Affectation_S1!$AO$8:$AU$216,5,FALSE)),TOUT_MODULES!$B$5:$F$157,4,FALSE))*(VLOOKUP(VLOOKUP(D25,Affectation_S1!$AO$8:$AU$216,5,FALSE),Semestre_1,6,FALSE))),"0")+IFERROR(((VLOOKUP((VLOOKUP(D25,Affectation_S1!$AO$8:$AU$216,6,FALSE)),TOUT_MODULES!$B$5:$F$157,4,FALSE))*(VLOOKUP(VLOOKUP(D25,Affectation_S1!$AO$8:$AU$216,6,FALSE),Semestre_1,6,FALSE))),"0")+IFERROR(((VLOOKUP((VLOOKUP(D25,Affectation_S1!$AO$8:$AU$216,7,FALSE)),TOUT_MODULES!$B$5:$F$157,4,FALSE))*(VLOOKUP(VLOOKUP(D25,Affectation_S1!$AO$8:$AU$216,7,FALSE),Semestre_1,6,FALSE))),"0"),"Error")</f>
        <v>6</v>
      </c>
      <c r="G25" s="939">
        <f>IFERROR(IFERROR(((VLOOKUP((VLOOKUP(D25,Affectation_S1!$AO$8:$AU$216,3,FALSE)),TOUT_MODULES!$B$5:$F$157,5,FALSE))*(VLOOKUP(VLOOKUP(D25,Affectation_S1!$AO$8:$AU$216,3,FALSE),Semestre_1,6,FALSE))),"0")+(IFERROR(((VLOOKUP((VLOOKUP(D25,Affectation_S1!$AO$8:$AU$216,4,FALSE)),TOUT_MODULES!$B$5:$F$157,5,FALSE))*(VLOOKUP(VLOOKUP(D25,Affectation_S1!$AO$8:$AU$216,4,FALSE),Semestre_1,6,FALSE))),"0"))+IFERROR(((VLOOKUP((VLOOKUP(D25,Affectation_S1!$AO$8:$AU$216,5,FALSE)),TOUT_MODULES!$B$5:$F$157,5,FALSE))*(VLOOKUP(VLOOKUP(D25,Affectation_S1!$AO$8:$AU$216,5,FALSE),Semestre_1,6,FALSE))),"0")+IFERROR(((VLOOKUP((VLOOKUP(D25,Affectation_S1!$AO$8:$AU$216,6,FALSE)),TOUT_MODULES!$B$5:$F$157,5,FALSE))*(VLOOKUP(VLOOKUP(D25,Affectation_S1!$AO$8:$AU$216,6,FALSE),Semestre_1,6,FALSE))),"0")+IFERROR(((VLOOKUP((VLOOKUP(D25,Affectation_S1!$AO$8:$AU$216,7,FALSE)),TOUT_MODULES!$B$5:$F$157,5,FALSE))*(VLOOKUP(VLOOKUP(D25,Affectation_S1!$AO$8:$AU$216,7,FALSE),Semestre_1,6,FALSE))),"0"),"error")</f>
        <v>0</v>
      </c>
      <c r="H25" s="940">
        <f t="shared" si="0"/>
        <v>10.5</v>
      </c>
      <c r="I25" s="939">
        <f>IFERROR((IFERROR(VLOOKUP((VLOOKUP(D25,Affectation_S2!AO25:AT233,3,FALSE)),Semestre_002,3,FALSE),"0"))+(IFERROR(VLOOKUP((VLOOKUP(D25,Affectation_S2!AO25:AT233,4,FALSE)),Semestre_002,3,FALSE),"0"))+(IFERROR(VLOOKUP((VLOOKUP(D25,Affectation_S2!AO25:AT233,5,FALSE)),Semestre_002,3,FALSE),"0"))+(IFERROR(VLOOKUP((VLOOKUP(D25,Affectation_S2!AO25:AT233,6,FALSE)),Semestre_002,3,FALSE),"0"))+(IFERROR(VLOOKUP((VLOOKUP(D25,Affectation_S2!AO25:AT233,7,FALSE)),Semestre_002,3,FALSE),"0")),"error")</f>
        <v>3</v>
      </c>
      <c r="J25" s="939">
        <f>IFERROR(IFERROR(((VLOOKUP((VLOOKUP(D25,Affectation_S2!AO25:AT233,3,FALSE)),Semestre_002,4,FALSE))*(VLOOKUP(VLOOKUP(D25,Affectation_S2!AO25:AT233,3,FALSE),Semestre_002,6,FALSE))),"0")+(IFERROR(((VLOOKUP((VLOOKUP(D25,Affectation_S2!AO25:AT233,4,FALSE)),Semestre_002,4,FALSE))*(VLOOKUP(VLOOKUP(D25,Affectation_S2!AO25:AT233,4,FALSE),Semestre_002,6,FALSE))),"0"))+IFERROR(((VLOOKUP((VLOOKUP(D25,Affectation_S2!AO25:AT233,5,FALSE)),Semestre_002,4,FALSE))*(VLOOKUP(VLOOKUP(D25,Affectation_S2!AO25:AT233,5,FALSE),Semestre_002,6,FALSE))),"0")+IFERROR(((VLOOKUP((VLOOKUP(D25,Affectation_S2!AO25:AT233,6,FALSE)),Semestre_002,4,FALSE))*(VLOOKUP(VLOOKUP(D25,Affectation_S2!AO25:AT233,6,FALSE),Semestre_002,6,FALSE))),"0")+IFERROR(((VLOOKUP((VLOOKUP(D25,Affectation_S2!AO25:AT233,7,FALSE)),Semestre_002,4,FALSE))*(VLOOKUP(VLOOKUP(D25,Affectation_S2!AO25:AT233,7,FALSE),Semestre_002,6,FALSE))),"0"),"Error")</f>
        <v>3</v>
      </c>
      <c r="K25" s="939">
        <f>IFERROR(IFERROR(((VLOOKUP((VLOOKUP(D25,Affectation_S2!AO25:AT233,3,FALSE)),Semestre_002,5,FALSE))*(VLOOKUP(VLOOKUP(D25,Affectation_S2!AO25:AT233,3,FALSE),Semestre_002,6,FALSE))),"0")+(IFERROR(((VLOOKUP((VLOOKUP(D25,Affectation_S2!AO25:AT233,4,FALSE)),Semestre_002,5,FALSE))*(VLOOKUP(VLOOKUP(D25,Affectation_S2!AO25:AT233,4,FALSE),Semestre_002,6,FALSE))),"0"))+IFERROR(((VLOOKUP((VLOOKUP(D25,Affectation_S2!AO25:AT233,5,FALSE)),Semestre_002,5,FALSE))*(VLOOKUP(VLOOKUP(D25,Affectation_S2!AO25:AT233,5,FALSE),Semestre_002,6,FALSE))),"0")+IFERROR(((VLOOKUP((VLOOKUP(D25,Affectation_S2!AO25:AT233,6,FALSE)),Semestre_002,5,FALSE))*(VLOOKUP(VLOOKUP(D25,Affectation_S2!AO25:AT233,6,FALSE),Semestre_002,6,FALSE))),"0")+IFERROR(((VLOOKUP((VLOOKUP(D25,Affectation_S2!AO25:AT233,7,FALSE)),Semestre_002,5,FALSE))*(VLOOKUP(VLOOKUP(D25,Affectation_S2!AO25:AT233,7,FALSE),Semestre_002,6,FALSE))),"0"),"Error")</f>
        <v>0</v>
      </c>
      <c r="L25" s="941">
        <f t="shared" si="1"/>
        <v>7.5</v>
      </c>
      <c r="M25" s="942">
        <f t="shared" si="2"/>
        <v>18</v>
      </c>
      <c r="N25" s="945">
        <f t="shared" si="3"/>
        <v>0</v>
      </c>
    </row>
    <row r="26" spans="4:14" ht="15.75">
      <c r="D26" s="943" t="s">
        <v>54</v>
      </c>
      <c r="E26" s="939">
        <f>IFERROR((IFERROR(VLOOKUP((VLOOKUP(D26,Affectation_S1!$AO$8:$AU$216,3,FALSE)),TOUT_MODULES!$B$5:$F$157,3,FALSE),"0"))+(IFERROR(VLOOKUP((VLOOKUP(D26,Affectation_S1!$AO$8:$AU$216,4,FALSE)),TOUT_MODULES!$B$5:$F$157,3,FALSE),"0"))+(IFERROR(VLOOKUP((VLOOKUP(D26,Affectation_S1!$AO$8:$AU$216,5,FALSE)),TOUT_MODULES!$B$5:$F$157,3,FALSE),"0"))+(IFERROR(VLOOKUP((VLOOKUP(D26,Affectation_S1!$AO$8:$AU$216,6,FALSE)),TOUT_MODULES!$B$5:$F$157,3,FALSE),"0"))+(IFERROR(VLOOKUP((VLOOKUP(D26,Affectation_S1!$AO$8:$AU$216,7,FALSE)),TOUT_MODULES!$B$5:$F$157,3,FALSE),"0")),"Error")</f>
        <v>7.5</v>
      </c>
      <c r="F26" s="939">
        <f>IFERROR(IFERROR(((VLOOKUP((VLOOKUP(D26,Affectation_S1!$AO$8:$AU$216,3,FALSE)),TOUT_MODULES!$B$5:$F$157,4,FALSE))*(VLOOKUP(VLOOKUP(D26,Affectation_S1!$AO$8:$AU$216,3,FALSE),Semestre_1,6,FALSE))),"0")+(IFERROR(((VLOOKUP((VLOOKUP(D26,Affectation_S1!$AO$8:$AU$216,4,FALSE)),TOUT_MODULES!$B$5:$F$157,4,FALSE))*(VLOOKUP(VLOOKUP(D26,Affectation_S1!$AO$8:$AU$216,4,FALSE),Semestre_1,6,FALSE))),"0"))+IFERROR(((VLOOKUP((VLOOKUP(D26,Affectation_S1!$AO$8:$AU$216,5,FALSE)),TOUT_MODULES!$B$5:$F$157,4,FALSE))*(VLOOKUP(VLOOKUP(D26,Affectation_S1!$AO$8:$AU$216,5,FALSE),Semestre_1,6,FALSE))),"0")+IFERROR(((VLOOKUP((VLOOKUP(D26,Affectation_S1!$AO$8:$AU$216,6,FALSE)),TOUT_MODULES!$B$5:$F$157,4,FALSE))*(VLOOKUP(VLOOKUP(D26,Affectation_S1!$AO$8:$AU$216,6,FALSE),Semestre_1,6,FALSE))),"0")+IFERROR(((VLOOKUP((VLOOKUP(D26,Affectation_S1!$AO$8:$AU$216,7,FALSE)),TOUT_MODULES!$B$5:$F$157,4,FALSE))*(VLOOKUP(VLOOKUP(D26,Affectation_S1!$AO$8:$AU$216,7,FALSE),Semestre_1,6,FALSE))),"0"),"Error")</f>
        <v>1.5</v>
      </c>
      <c r="G26" s="939">
        <f>IFERROR(IFERROR(((VLOOKUP((VLOOKUP(D26,Affectation_S1!$AO$8:$AU$216,3,FALSE)),TOUT_MODULES!$B$5:$F$157,5,FALSE))*(VLOOKUP(VLOOKUP(D26,Affectation_S1!$AO$8:$AU$216,3,FALSE),Semestre_1,6,FALSE))),"0")+(IFERROR(((VLOOKUP((VLOOKUP(D26,Affectation_S1!$AO$8:$AU$216,4,FALSE)),TOUT_MODULES!$B$5:$F$157,5,FALSE))*(VLOOKUP(VLOOKUP(D26,Affectation_S1!$AO$8:$AU$216,4,FALSE),Semestre_1,6,FALSE))),"0"))+IFERROR(((VLOOKUP((VLOOKUP(D26,Affectation_S1!$AO$8:$AU$216,5,FALSE)),TOUT_MODULES!$B$5:$F$157,5,FALSE))*(VLOOKUP(VLOOKUP(D26,Affectation_S1!$AO$8:$AU$216,5,FALSE),Semestre_1,6,FALSE))),"0")+IFERROR(((VLOOKUP((VLOOKUP(D26,Affectation_S1!$AO$8:$AU$216,6,FALSE)),TOUT_MODULES!$B$5:$F$157,5,FALSE))*(VLOOKUP(VLOOKUP(D26,Affectation_S1!$AO$8:$AU$216,6,FALSE),Semestre_1,6,FALSE))),"0")+IFERROR(((VLOOKUP((VLOOKUP(D26,Affectation_S1!$AO$8:$AU$216,7,FALSE)),TOUT_MODULES!$B$5:$F$157,5,FALSE))*(VLOOKUP(VLOOKUP(D26,Affectation_S1!$AO$8:$AU$216,7,FALSE),Semestre_1,6,FALSE))),"0"),"error")</f>
        <v>1</v>
      </c>
      <c r="H26" s="940">
        <f t="shared" si="0"/>
        <v>13.5</v>
      </c>
      <c r="I26" s="939">
        <f>IFERROR((IFERROR(VLOOKUP((VLOOKUP(D26,Affectation_S2!AO26:AT234,3,FALSE)),Semestre_002,3,FALSE),"0"))+(IFERROR(VLOOKUP((VLOOKUP(D26,Affectation_S2!AO26:AT234,4,FALSE)),Semestre_002,3,FALSE),"0"))+(IFERROR(VLOOKUP((VLOOKUP(D26,Affectation_S2!AO26:AT234,5,FALSE)),Semestre_002,3,FALSE),"0"))+(IFERROR(VLOOKUP((VLOOKUP(D26,Affectation_S2!AO26:AT234,6,FALSE)),Semestre_002,3,FALSE),"0"))+(IFERROR(VLOOKUP((VLOOKUP(D26,Affectation_S2!AO26:AT234,7,FALSE)),Semestre_002,3,FALSE),"0")),"error")</f>
        <v>3</v>
      </c>
      <c r="J26" s="939">
        <f>IFERROR(IFERROR(((VLOOKUP((VLOOKUP(D26,Affectation_S2!AO26:AT234,3,FALSE)),Semestre_002,4,FALSE))*(VLOOKUP(VLOOKUP(D26,Affectation_S2!AO26:AT234,3,FALSE),Semestre_002,6,FALSE))),"0")+(IFERROR(((VLOOKUP((VLOOKUP(D26,Affectation_S2!AO26:AT234,4,FALSE)),Semestre_002,4,FALSE))*(VLOOKUP(VLOOKUP(D26,Affectation_S2!AO26:AT234,4,FALSE),Semestre_002,6,FALSE))),"0"))+IFERROR(((VLOOKUP((VLOOKUP(D26,Affectation_S2!AO26:AT234,5,FALSE)),Semestre_002,4,FALSE))*(VLOOKUP(VLOOKUP(D26,Affectation_S2!AO26:AT234,5,FALSE),Semestre_002,6,FALSE))),"0")+IFERROR(((VLOOKUP((VLOOKUP(D26,Affectation_S2!AO26:AT234,6,FALSE)),Semestre_002,4,FALSE))*(VLOOKUP(VLOOKUP(D26,Affectation_S2!AO26:AT234,6,FALSE),Semestre_002,6,FALSE))),"0")+IFERROR(((VLOOKUP((VLOOKUP(D26,Affectation_S2!AO26:AT234,7,FALSE)),Semestre_002,4,FALSE))*(VLOOKUP(VLOOKUP(D26,Affectation_S2!AO26:AT234,7,FALSE),Semestre_002,6,FALSE))),"0"),"Error")</f>
        <v>1.5</v>
      </c>
      <c r="K26" s="939">
        <f>IFERROR(IFERROR(((VLOOKUP((VLOOKUP(D26,Affectation_S2!AO26:AT234,3,FALSE)),Semestre_002,5,FALSE))*(VLOOKUP(VLOOKUP(D26,Affectation_S2!AO26:AT234,3,FALSE),Semestre_002,6,FALSE))),"0")+(IFERROR(((VLOOKUP((VLOOKUP(D26,Affectation_S2!AO26:AT234,4,FALSE)),Semestre_002,5,FALSE))*(VLOOKUP(VLOOKUP(D26,Affectation_S2!AO26:AT234,4,FALSE),Semestre_002,6,FALSE))),"0"))+IFERROR(((VLOOKUP((VLOOKUP(D26,Affectation_S2!AO26:AT234,5,FALSE)),Semestre_002,5,FALSE))*(VLOOKUP(VLOOKUP(D26,Affectation_S2!AO26:AT234,5,FALSE),Semestre_002,6,FALSE))),"0")+IFERROR(((VLOOKUP((VLOOKUP(D26,Affectation_S2!AO26:AT234,6,FALSE)),Semestre_002,5,FALSE))*(VLOOKUP(VLOOKUP(D26,Affectation_S2!AO26:AT234,6,FALSE),Semestre_002,6,FALSE))),"0")+IFERROR(((VLOOKUP((VLOOKUP(D26,Affectation_S2!AO26:AT234,7,FALSE)),Semestre_002,5,FALSE))*(VLOOKUP(VLOOKUP(D26,Affectation_S2!AO26:AT234,7,FALSE),Semestre_002,6,FALSE))),"0"),"Error")</f>
        <v>0</v>
      </c>
      <c r="L26" s="941">
        <f t="shared" si="1"/>
        <v>6</v>
      </c>
      <c r="M26" s="942">
        <f t="shared" si="2"/>
        <v>19.5</v>
      </c>
      <c r="N26" s="945">
        <f t="shared" si="3"/>
        <v>-1.5</v>
      </c>
    </row>
    <row r="27" spans="4:14" ht="15.75">
      <c r="D27" s="943" t="s">
        <v>50</v>
      </c>
      <c r="E27" s="939">
        <f>IFERROR((IFERROR(VLOOKUP((VLOOKUP(D27,Affectation_S1!$AO$8:$AU$216,3,FALSE)),TOUT_MODULES!$B$5:$F$157,3,FALSE),"0"))+(IFERROR(VLOOKUP((VLOOKUP(D27,Affectation_S1!$AO$8:$AU$216,4,FALSE)),TOUT_MODULES!$B$5:$F$157,3,FALSE),"0"))+(IFERROR(VLOOKUP((VLOOKUP(D27,Affectation_S1!$AO$8:$AU$216,5,FALSE)),TOUT_MODULES!$B$5:$F$157,3,FALSE),"0"))+(IFERROR(VLOOKUP((VLOOKUP(D27,Affectation_S1!$AO$8:$AU$216,6,FALSE)),TOUT_MODULES!$B$5:$F$157,3,FALSE),"0"))+(IFERROR(VLOOKUP((VLOOKUP(D27,Affectation_S1!$AO$8:$AU$216,7,FALSE)),TOUT_MODULES!$B$5:$F$157,3,FALSE),"0")),"Error")</f>
        <v>0</v>
      </c>
      <c r="F27" s="939">
        <f>IFERROR(IFERROR(((VLOOKUP((VLOOKUP(D27,Affectation_S1!$AO$8:$AU$216,3,FALSE)),TOUT_MODULES!$B$5:$F$157,4,FALSE))*(VLOOKUP(VLOOKUP(D27,Affectation_S1!$AO$8:$AU$216,3,FALSE),Semestre_1,6,FALSE))),"0")+(IFERROR(((VLOOKUP((VLOOKUP(D27,Affectation_S1!$AO$8:$AU$216,4,FALSE)),TOUT_MODULES!$B$5:$F$157,4,FALSE))*(VLOOKUP(VLOOKUP(D27,Affectation_S1!$AO$8:$AU$216,4,FALSE),Semestre_1,6,FALSE))),"0"))+IFERROR(((VLOOKUP((VLOOKUP(D27,Affectation_S1!$AO$8:$AU$216,5,FALSE)),TOUT_MODULES!$B$5:$F$157,4,FALSE))*(VLOOKUP(VLOOKUP(D27,Affectation_S1!$AO$8:$AU$216,5,FALSE),Semestre_1,6,FALSE))),"0")+IFERROR(((VLOOKUP((VLOOKUP(D27,Affectation_S1!$AO$8:$AU$216,6,FALSE)),TOUT_MODULES!$B$5:$F$157,4,FALSE))*(VLOOKUP(VLOOKUP(D27,Affectation_S1!$AO$8:$AU$216,6,FALSE),Semestre_1,6,FALSE))),"0")+IFERROR(((VLOOKUP((VLOOKUP(D27,Affectation_S1!$AO$8:$AU$216,7,FALSE)),TOUT_MODULES!$B$5:$F$157,4,FALSE))*(VLOOKUP(VLOOKUP(D27,Affectation_S1!$AO$8:$AU$216,7,FALSE),Semestre_1,6,FALSE))),"0"),"Error")</f>
        <v>0</v>
      </c>
      <c r="G27" s="939">
        <f>IFERROR(IFERROR(((VLOOKUP((VLOOKUP(D27,Affectation_S1!$AO$8:$AU$216,3,FALSE)),TOUT_MODULES!$B$5:$F$157,5,FALSE))*(VLOOKUP(VLOOKUP(D27,Affectation_S1!$AO$8:$AU$216,3,FALSE),Semestre_1,6,FALSE))),"0")+(IFERROR(((VLOOKUP((VLOOKUP(D27,Affectation_S1!$AO$8:$AU$216,4,FALSE)),TOUT_MODULES!$B$5:$F$157,5,FALSE))*(VLOOKUP(VLOOKUP(D27,Affectation_S1!$AO$8:$AU$216,4,FALSE),Semestre_1,6,FALSE))),"0"))+IFERROR(((VLOOKUP((VLOOKUP(D27,Affectation_S1!$AO$8:$AU$216,5,FALSE)),TOUT_MODULES!$B$5:$F$157,5,FALSE))*(VLOOKUP(VLOOKUP(D27,Affectation_S1!$AO$8:$AU$216,5,FALSE),Semestre_1,6,FALSE))),"0")+IFERROR(((VLOOKUP((VLOOKUP(D27,Affectation_S1!$AO$8:$AU$216,6,FALSE)),TOUT_MODULES!$B$5:$F$157,5,FALSE))*(VLOOKUP(VLOOKUP(D27,Affectation_S1!$AO$8:$AU$216,6,FALSE),Semestre_1,6,FALSE))),"0")+IFERROR(((VLOOKUP((VLOOKUP(D27,Affectation_S1!$AO$8:$AU$216,7,FALSE)),TOUT_MODULES!$B$5:$F$157,5,FALSE))*(VLOOKUP(VLOOKUP(D27,Affectation_S1!$AO$8:$AU$216,7,FALSE),Semestre_1,6,FALSE))),"0"),"error")</f>
        <v>0</v>
      </c>
      <c r="H27" s="940">
        <f t="shared" si="0"/>
        <v>0</v>
      </c>
      <c r="I27" s="939">
        <f>IFERROR((IFERROR(VLOOKUP((VLOOKUP(D27,Affectation_S2!AO27:AT235,3,FALSE)),Semestre_002,3,FALSE),"0"))+(IFERROR(VLOOKUP((VLOOKUP(D27,Affectation_S2!AO27:AT235,4,FALSE)),Semestre_002,3,FALSE),"0"))+(IFERROR(VLOOKUP((VLOOKUP(D27,Affectation_S2!AO27:AT235,5,FALSE)),Semestre_002,3,FALSE),"0"))+(IFERROR(VLOOKUP((VLOOKUP(D27,Affectation_S2!AO27:AT235,6,FALSE)),Semestre_002,3,FALSE),"0"))+(IFERROR(VLOOKUP((VLOOKUP(D27,Affectation_S2!AO27:AT235,7,FALSE)),Semestre_002,3,FALSE),"0")),"error")</f>
        <v>0</v>
      </c>
      <c r="J27" s="939">
        <f>IFERROR(IFERROR(((VLOOKUP((VLOOKUP(D27,Affectation_S2!AO27:AT235,3,FALSE)),Semestre_002,4,FALSE))*(VLOOKUP(VLOOKUP(D27,Affectation_S2!AO27:AT235,3,FALSE),Semestre_002,6,FALSE))),"0")+(IFERROR(((VLOOKUP((VLOOKUP(D27,Affectation_S2!AO27:AT235,4,FALSE)),Semestre_002,4,FALSE))*(VLOOKUP(VLOOKUP(D27,Affectation_S2!AO27:AT235,4,FALSE),Semestre_002,6,FALSE))),"0"))+IFERROR(((VLOOKUP((VLOOKUP(D27,Affectation_S2!AO27:AT235,5,FALSE)),Semestre_002,4,FALSE))*(VLOOKUP(VLOOKUP(D27,Affectation_S2!AO27:AT235,5,FALSE),Semestre_002,6,FALSE))),"0")+IFERROR(((VLOOKUP((VLOOKUP(D27,Affectation_S2!AO27:AT235,6,FALSE)),Semestre_002,4,FALSE))*(VLOOKUP(VLOOKUP(D27,Affectation_S2!AO27:AT235,6,FALSE),Semestre_002,6,FALSE))),"0")+IFERROR(((VLOOKUP((VLOOKUP(D27,Affectation_S2!AO27:AT235,7,FALSE)),Semestre_002,4,FALSE))*(VLOOKUP(VLOOKUP(D27,Affectation_S2!AO27:AT235,7,FALSE),Semestre_002,6,FALSE))),"0"),"Error")</f>
        <v>0</v>
      </c>
      <c r="K27" s="939">
        <f>IFERROR(IFERROR(((VLOOKUP((VLOOKUP(D27,Affectation_S2!AO27:AT235,3,FALSE)),Semestre_002,5,FALSE))*(VLOOKUP(VLOOKUP(D27,Affectation_S2!AO27:AT235,3,FALSE),Semestre_002,6,FALSE))),"0")+(IFERROR(((VLOOKUP((VLOOKUP(D27,Affectation_S2!AO27:AT235,4,FALSE)),Semestre_002,5,FALSE))*(VLOOKUP(VLOOKUP(D27,Affectation_S2!AO27:AT235,4,FALSE),Semestre_002,6,FALSE))),"0"))+IFERROR(((VLOOKUP((VLOOKUP(D27,Affectation_S2!AO27:AT235,5,FALSE)),Semestre_002,5,FALSE))*(VLOOKUP(VLOOKUP(D27,Affectation_S2!AO27:AT235,5,FALSE),Semestre_002,6,FALSE))),"0")+IFERROR(((VLOOKUP((VLOOKUP(D27,Affectation_S2!AO27:AT235,6,FALSE)),Semestre_002,5,FALSE))*(VLOOKUP(VLOOKUP(D27,Affectation_S2!AO27:AT235,6,FALSE),Semestre_002,6,FALSE))),"0")+IFERROR(((VLOOKUP((VLOOKUP(D27,Affectation_S2!AO27:AT235,7,FALSE)),Semestre_002,5,FALSE))*(VLOOKUP(VLOOKUP(D27,Affectation_S2!AO27:AT235,7,FALSE),Semestre_002,6,FALSE))),"0"),"Error")</f>
        <v>0</v>
      </c>
      <c r="L27" s="941">
        <f t="shared" si="1"/>
        <v>0</v>
      </c>
      <c r="M27" s="942">
        <f t="shared" si="2"/>
        <v>0</v>
      </c>
      <c r="N27" s="945">
        <f t="shared" si="3"/>
        <v>18</v>
      </c>
    </row>
    <row r="28" spans="4:14" ht="15.75">
      <c r="D28" s="943" t="s">
        <v>76</v>
      </c>
      <c r="E28" s="939">
        <f>IFERROR((IFERROR(VLOOKUP((VLOOKUP(D28,Affectation_S1!$AO$8:$AU$216,3,FALSE)),TOUT_MODULES!$B$5:$F$157,3,FALSE),"0"))+(IFERROR(VLOOKUP((VLOOKUP(D28,Affectation_S1!$AO$8:$AU$216,4,FALSE)),TOUT_MODULES!$B$5:$F$157,3,FALSE),"0"))+(IFERROR(VLOOKUP((VLOOKUP(D28,Affectation_S1!$AO$8:$AU$216,5,FALSE)),TOUT_MODULES!$B$5:$F$157,3,FALSE),"0"))+(IFERROR(VLOOKUP((VLOOKUP(D28,Affectation_S1!$AO$8:$AU$216,6,FALSE)),TOUT_MODULES!$B$5:$F$157,3,FALSE),"0"))+(IFERROR(VLOOKUP((VLOOKUP(D28,Affectation_S1!$AO$8:$AU$216,7,FALSE)),TOUT_MODULES!$B$5:$F$157,3,FALSE),"0")),"Error")</f>
        <v>3</v>
      </c>
      <c r="F28" s="939">
        <f>IFERROR(IFERROR(((VLOOKUP((VLOOKUP(D28,Affectation_S1!$AO$8:$AU$216,3,FALSE)),TOUT_MODULES!$B$5:$F$157,4,FALSE))*(VLOOKUP(VLOOKUP(D28,Affectation_S1!$AO$8:$AU$216,3,FALSE),Semestre_1,6,FALSE))),"0")+(IFERROR(((VLOOKUP((VLOOKUP(D28,Affectation_S1!$AO$8:$AU$216,4,FALSE)),TOUT_MODULES!$B$5:$F$157,4,FALSE))*(VLOOKUP(VLOOKUP(D28,Affectation_S1!$AO$8:$AU$216,4,FALSE),Semestre_1,6,FALSE))),"0"))+IFERROR(((VLOOKUP((VLOOKUP(D28,Affectation_S1!$AO$8:$AU$216,5,FALSE)),TOUT_MODULES!$B$5:$F$157,4,FALSE))*(VLOOKUP(VLOOKUP(D28,Affectation_S1!$AO$8:$AU$216,5,FALSE),Semestre_1,6,FALSE))),"0")+IFERROR(((VLOOKUP((VLOOKUP(D28,Affectation_S1!$AO$8:$AU$216,6,FALSE)),TOUT_MODULES!$B$5:$F$157,4,FALSE))*(VLOOKUP(VLOOKUP(D28,Affectation_S1!$AO$8:$AU$216,6,FALSE),Semestre_1,6,FALSE))),"0")+IFERROR(((VLOOKUP((VLOOKUP(D28,Affectation_S1!$AO$8:$AU$216,7,FALSE)),TOUT_MODULES!$B$5:$F$157,4,FALSE))*(VLOOKUP(VLOOKUP(D28,Affectation_S1!$AO$8:$AU$216,7,FALSE),Semestre_1,6,FALSE))),"0"),"Error")</f>
        <v>4.5</v>
      </c>
      <c r="G28" s="939">
        <f>IFERROR(IFERROR(((VLOOKUP((VLOOKUP(D28,Affectation_S1!$AO$8:$AU$216,3,FALSE)),TOUT_MODULES!$B$5:$F$157,5,FALSE))*(VLOOKUP(VLOOKUP(D28,Affectation_S1!$AO$8:$AU$216,3,FALSE),Semestre_1,6,FALSE))),"0")+(IFERROR(((VLOOKUP((VLOOKUP(D28,Affectation_S1!$AO$8:$AU$216,4,FALSE)),TOUT_MODULES!$B$5:$F$157,5,FALSE))*(VLOOKUP(VLOOKUP(D28,Affectation_S1!$AO$8:$AU$216,4,FALSE),Semestre_1,6,FALSE))),"0"))+IFERROR(((VLOOKUP((VLOOKUP(D28,Affectation_S1!$AO$8:$AU$216,5,FALSE)),TOUT_MODULES!$B$5:$F$157,5,FALSE))*(VLOOKUP(VLOOKUP(D28,Affectation_S1!$AO$8:$AU$216,5,FALSE),Semestre_1,6,FALSE))),"0")+IFERROR(((VLOOKUP((VLOOKUP(D28,Affectation_S1!$AO$8:$AU$216,6,FALSE)),TOUT_MODULES!$B$5:$F$157,5,FALSE))*(VLOOKUP(VLOOKUP(D28,Affectation_S1!$AO$8:$AU$216,6,FALSE),Semestre_1,6,FALSE))),"0")+IFERROR(((VLOOKUP((VLOOKUP(D28,Affectation_S1!$AO$8:$AU$216,7,FALSE)),TOUT_MODULES!$B$5:$F$157,5,FALSE))*(VLOOKUP(VLOOKUP(D28,Affectation_S1!$AO$8:$AU$216,7,FALSE),Semestre_1,6,FALSE))),"0"),"error")</f>
        <v>0</v>
      </c>
      <c r="H28" s="940">
        <f t="shared" si="0"/>
        <v>9</v>
      </c>
      <c r="I28" s="939">
        <f>IFERROR((IFERROR(VLOOKUP((VLOOKUP(D28,Affectation_S2!AO28:AT236,3,FALSE)),Semestre_002,3,FALSE),"0"))+(IFERROR(VLOOKUP((VLOOKUP(D28,Affectation_S2!AO28:AT236,4,FALSE)),Semestre_002,3,FALSE),"0"))+(IFERROR(VLOOKUP((VLOOKUP(D28,Affectation_S2!AO28:AT236,5,FALSE)),Semestre_002,3,FALSE),"0"))+(IFERROR(VLOOKUP((VLOOKUP(D28,Affectation_S2!AO28:AT236,6,FALSE)),Semestre_002,3,FALSE),"0"))+(IFERROR(VLOOKUP((VLOOKUP(D28,Affectation_S2!AO28:AT236,7,FALSE)),Semestre_002,3,FALSE),"0")),"error")</f>
        <v>3</v>
      </c>
      <c r="J28" s="939">
        <f>IFERROR(IFERROR(((VLOOKUP((VLOOKUP(D28,Affectation_S2!AO28:AT236,3,FALSE)),Semestre_002,4,FALSE))*(VLOOKUP(VLOOKUP(D28,Affectation_S2!AO28:AT236,3,FALSE),Semestre_002,6,FALSE))),"0")+(IFERROR(((VLOOKUP((VLOOKUP(D28,Affectation_S2!AO28:AT236,4,FALSE)),Semestre_002,4,FALSE))*(VLOOKUP(VLOOKUP(D28,Affectation_S2!AO28:AT236,4,FALSE),Semestre_002,6,FALSE))),"0"))+IFERROR(((VLOOKUP((VLOOKUP(D28,Affectation_S2!AO28:AT236,5,FALSE)),Semestre_002,4,FALSE))*(VLOOKUP(VLOOKUP(D28,Affectation_S2!AO28:AT236,5,FALSE),Semestre_002,6,FALSE))),"0")+IFERROR(((VLOOKUP((VLOOKUP(D28,Affectation_S2!AO28:AT236,6,FALSE)),Semestre_002,4,FALSE))*(VLOOKUP(VLOOKUP(D28,Affectation_S2!AO28:AT236,6,FALSE),Semestre_002,6,FALSE))),"0")+IFERROR(((VLOOKUP((VLOOKUP(D28,Affectation_S2!AO28:AT236,7,FALSE)),Semestre_002,4,FALSE))*(VLOOKUP(VLOOKUP(D28,Affectation_S2!AO28:AT236,7,FALSE),Semestre_002,6,FALSE))),"0"),"Error")</f>
        <v>3</v>
      </c>
      <c r="K28" s="939">
        <f>IFERROR(IFERROR(((VLOOKUP((VLOOKUP(D28,Affectation_S2!AO28:AT236,3,FALSE)),Semestre_002,5,FALSE))*(VLOOKUP(VLOOKUP(D28,Affectation_S2!AO28:AT236,3,FALSE),Semestre_002,6,FALSE))),"0")+(IFERROR(((VLOOKUP((VLOOKUP(D28,Affectation_S2!AO28:AT236,4,FALSE)),Semestre_002,5,FALSE))*(VLOOKUP(VLOOKUP(D28,Affectation_S2!AO28:AT236,4,FALSE),Semestre_002,6,FALSE))),"0"))+IFERROR(((VLOOKUP((VLOOKUP(D28,Affectation_S2!AO28:AT236,5,FALSE)),Semestre_002,5,FALSE))*(VLOOKUP(VLOOKUP(D28,Affectation_S2!AO28:AT236,5,FALSE),Semestre_002,6,FALSE))),"0")+IFERROR(((VLOOKUP((VLOOKUP(D28,Affectation_S2!AO28:AT236,6,FALSE)),Semestre_002,5,FALSE))*(VLOOKUP(VLOOKUP(D28,Affectation_S2!AO28:AT236,6,FALSE),Semestre_002,6,FALSE))),"0")+IFERROR(((VLOOKUP((VLOOKUP(D28,Affectation_S2!AO28:AT236,7,FALSE)),Semestre_002,5,FALSE))*(VLOOKUP(VLOOKUP(D28,Affectation_S2!AO28:AT236,7,FALSE),Semestre_002,6,FALSE))),"0"),"Error")</f>
        <v>2</v>
      </c>
      <c r="L28" s="941">
        <f t="shared" si="1"/>
        <v>9</v>
      </c>
      <c r="M28" s="942">
        <f t="shared" si="2"/>
        <v>18</v>
      </c>
      <c r="N28" s="945">
        <f t="shared" si="3"/>
        <v>0</v>
      </c>
    </row>
    <row r="29" spans="4:14" ht="15.75">
      <c r="D29" s="943" t="s">
        <v>41</v>
      </c>
      <c r="E29" s="939">
        <f>IFERROR((IFERROR(VLOOKUP((VLOOKUP(D29,Affectation_S1!$AO$8:$AU$216,3,FALSE)),TOUT_MODULES!$B$5:$F$157,3,FALSE),"0"))+(IFERROR(VLOOKUP((VLOOKUP(D29,Affectation_S1!$AO$8:$AU$216,4,FALSE)),TOUT_MODULES!$B$5:$F$157,3,FALSE),"0"))+(IFERROR(VLOOKUP((VLOOKUP(D29,Affectation_S1!$AO$8:$AU$216,5,FALSE)),TOUT_MODULES!$B$5:$F$157,3,FALSE),"0"))+(IFERROR(VLOOKUP((VLOOKUP(D29,Affectation_S1!$AO$8:$AU$216,6,FALSE)),TOUT_MODULES!$B$5:$F$157,3,FALSE),"0"))+(IFERROR(VLOOKUP((VLOOKUP(D29,Affectation_S1!$AO$8:$AU$216,7,FALSE)),TOUT_MODULES!$B$5:$F$157,3,FALSE),"0")),"Error")</f>
        <v>3</v>
      </c>
      <c r="F29" s="939">
        <f>IFERROR(IFERROR(((VLOOKUP((VLOOKUP(D29,Affectation_S1!$AO$8:$AU$216,3,FALSE)),TOUT_MODULES!$B$5:$F$157,4,FALSE))*(VLOOKUP(VLOOKUP(D29,Affectation_S1!$AO$8:$AU$216,3,FALSE),Semestre_1,6,FALSE))),"0")+(IFERROR(((VLOOKUP((VLOOKUP(D29,Affectation_S1!$AO$8:$AU$216,4,FALSE)),TOUT_MODULES!$B$5:$F$157,4,FALSE))*(VLOOKUP(VLOOKUP(D29,Affectation_S1!$AO$8:$AU$216,4,FALSE),Semestre_1,6,FALSE))),"0"))+IFERROR(((VLOOKUP((VLOOKUP(D29,Affectation_S1!$AO$8:$AU$216,5,FALSE)),TOUT_MODULES!$B$5:$F$157,4,FALSE))*(VLOOKUP(VLOOKUP(D29,Affectation_S1!$AO$8:$AU$216,5,FALSE),Semestre_1,6,FALSE))),"0")+IFERROR(((VLOOKUP((VLOOKUP(D29,Affectation_S1!$AO$8:$AU$216,6,FALSE)),TOUT_MODULES!$B$5:$F$157,4,FALSE))*(VLOOKUP(VLOOKUP(D29,Affectation_S1!$AO$8:$AU$216,6,FALSE),Semestre_1,6,FALSE))),"0")+IFERROR(((VLOOKUP((VLOOKUP(D29,Affectation_S1!$AO$8:$AU$216,7,FALSE)),TOUT_MODULES!$B$5:$F$157,4,FALSE))*(VLOOKUP(VLOOKUP(D29,Affectation_S1!$AO$8:$AU$216,7,FALSE),Semestre_1,6,FALSE))),"0"),"Error")</f>
        <v>0</v>
      </c>
      <c r="G29" s="939">
        <f>IFERROR(IFERROR(((VLOOKUP((VLOOKUP(D29,Affectation_S1!$AO$8:$AU$216,3,FALSE)),TOUT_MODULES!$B$5:$F$157,5,FALSE))*(VLOOKUP(VLOOKUP(D29,Affectation_S1!$AO$8:$AU$216,3,FALSE),Semestre_1,6,FALSE))),"0")+(IFERROR(((VLOOKUP((VLOOKUP(D29,Affectation_S1!$AO$8:$AU$216,4,FALSE)),TOUT_MODULES!$B$5:$F$157,5,FALSE))*(VLOOKUP(VLOOKUP(D29,Affectation_S1!$AO$8:$AU$216,4,FALSE),Semestre_1,6,FALSE))),"0"))+IFERROR(((VLOOKUP((VLOOKUP(D29,Affectation_S1!$AO$8:$AU$216,5,FALSE)),TOUT_MODULES!$B$5:$F$157,5,FALSE))*(VLOOKUP(VLOOKUP(D29,Affectation_S1!$AO$8:$AU$216,5,FALSE),Semestre_1,6,FALSE))),"0")+IFERROR(((VLOOKUP((VLOOKUP(D29,Affectation_S1!$AO$8:$AU$216,6,FALSE)),TOUT_MODULES!$B$5:$F$157,5,FALSE))*(VLOOKUP(VLOOKUP(D29,Affectation_S1!$AO$8:$AU$216,6,FALSE),Semestre_1,6,FALSE))),"0")+IFERROR(((VLOOKUP((VLOOKUP(D29,Affectation_S1!$AO$8:$AU$216,7,FALSE)),TOUT_MODULES!$B$5:$F$157,5,FALSE))*(VLOOKUP(VLOOKUP(D29,Affectation_S1!$AO$8:$AU$216,7,FALSE),Semestre_1,6,FALSE))),"0"),"error")</f>
        <v>6</v>
      </c>
      <c r="H29" s="940">
        <f t="shared" si="0"/>
        <v>9</v>
      </c>
      <c r="I29" s="939">
        <f>IFERROR((IFERROR(VLOOKUP((VLOOKUP(D29,Affectation_S2!AO29:AT237,3,FALSE)),Semestre_002,3,FALSE),"0"))+(IFERROR(VLOOKUP((VLOOKUP(D29,Affectation_S2!AO29:AT237,4,FALSE)),Semestre_002,3,FALSE),"0"))+(IFERROR(VLOOKUP((VLOOKUP(D29,Affectation_S2!AO29:AT237,5,FALSE)),Semestre_002,3,FALSE),"0"))+(IFERROR(VLOOKUP((VLOOKUP(D29,Affectation_S2!AO29:AT237,6,FALSE)),Semestre_002,3,FALSE),"0"))+(IFERROR(VLOOKUP((VLOOKUP(D29,Affectation_S2!AO29:AT237,7,FALSE)),Semestre_002,3,FALSE),"0")),"error")</f>
        <v>0</v>
      </c>
      <c r="J29" s="939">
        <f>IFERROR(IFERROR(((VLOOKUP((VLOOKUP(D29,Affectation_S2!AO29:AT237,3,FALSE)),Semestre_002,4,FALSE))*(VLOOKUP(VLOOKUP(D29,Affectation_S2!AO29:AT237,3,FALSE),Semestre_002,6,FALSE))),"0")+(IFERROR(((VLOOKUP((VLOOKUP(D29,Affectation_S2!AO29:AT237,4,FALSE)),Semestre_002,4,FALSE))*(VLOOKUP(VLOOKUP(D29,Affectation_S2!AO29:AT237,4,FALSE),Semestre_002,6,FALSE))),"0"))+IFERROR(((VLOOKUP((VLOOKUP(D29,Affectation_S2!AO29:AT237,5,FALSE)),Semestre_002,4,FALSE))*(VLOOKUP(VLOOKUP(D29,Affectation_S2!AO29:AT237,5,FALSE),Semestre_002,6,FALSE))),"0")+IFERROR(((VLOOKUP((VLOOKUP(D29,Affectation_S2!AO29:AT237,6,FALSE)),Semestre_002,4,FALSE))*(VLOOKUP(VLOOKUP(D29,Affectation_S2!AO29:AT237,6,FALSE),Semestre_002,6,FALSE))),"0")+IFERROR(((VLOOKUP((VLOOKUP(D29,Affectation_S2!AO29:AT237,7,FALSE)),Semestre_002,4,FALSE))*(VLOOKUP(VLOOKUP(D29,Affectation_S2!AO29:AT237,7,FALSE),Semestre_002,6,FALSE))),"0"),"Error")</f>
        <v>0</v>
      </c>
      <c r="K29" s="939">
        <f>IFERROR(IFERROR(((VLOOKUP((VLOOKUP(D29,Affectation_S2!AO29:AT237,3,FALSE)),Semestre_002,5,FALSE))*(VLOOKUP(VLOOKUP(D29,Affectation_S2!AO29:AT237,3,FALSE),Semestre_002,6,FALSE))),"0")+(IFERROR(((VLOOKUP((VLOOKUP(D29,Affectation_S2!AO29:AT237,4,FALSE)),Semestre_002,5,FALSE))*(VLOOKUP(VLOOKUP(D29,Affectation_S2!AO29:AT237,4,FALSE),Semestre_002,6,FALSE))),"0"))+IFERROR(((VLOOKUP((VLOOKUP(D29,Affectation_S2!AO29:AT237,5,FALSE)),Semestre_002,5,FALSE))*(VLOOKUP(VLOOKUP(D29,Affectation_S2!AO29:AT237,5,FALSE),Semestre_002,6,FALSE))),"0")+IFERROR(((VLOOKUP((VLOOKUP(D29,Affectation_S2!AO29:AT237,6,FALSE)),Semestre_002,5,FALSE))*(VLOOKUP(VLOOKUP(D29,Affectation_S2!AO29:AT237,6,FALSE),Semestre_002,6,FALSE))),"0")+IFERROR(((VLOOKUP((VLOOKUP(D29,Affectation_S2!AO29:AT237,7,FALSE)),Semestre_002,5,FALSE))*(VLOOKUP(VLOOKUP(D29,Affectation_S2!AO29:AT237,7,FALSE),Semestre_002,6,FALSE))),"0"),"Error")</f>
        <v>0</v>
      </c>
      <c r="L29" s="941">
        <f t="shared" si="1"/>
        <v>0</v>
      </c>
      <c r="M29" s="942">
        <f t="shared" si="2"/>
        <v>9</v>
      </c>
      <c r="N29" s="945">
        <f t="shared" si="3"/>
        <v>9</v>
      </c>
    </row>
    <row r="30" spans="4:14" ht="15.75">
      <c r="D30" s="943" t="s">
        <v>69</v>
      </c>
      <c r="E30" s="939">
        <f>IFERROR((IFERROR(VLOOKUP((VLOOKUP(D30,Affectation_S1!$AO$8:$AU$216,3,FALSE)),TOUT_MODULES!$B$5:$F$157,3,FALSE),"0"))+(IFERROR(VLOOKUP((VLOOKUP(D30,Affectation_S1!$AO$8:$AU$216,4,FALSE)),TOUT_MODULES!$B$5:$F$157,3,FALSE),"0"))+(IFERROR(VLOOKUP((VLOOKUP(D30,Affectation_S1!$AO$8:$AU$216,5,FALSE)),TOUT_MODULES!$B$5:$F$157,3,FALSE),"0"))+(IFERROR(VLOOKUP((VLOOKUP(D30,Affectation_S1!$AO$8:$AU$216,6,FALSE)),TOUT_MODULES!$B$5:$F$157,3,FALSE),"0"))+(IFERROR(VLOOKUP((VLOOKUP(D30,Affectation_S1!$AO$8:$AU$216,7,FALSE)),TOUT_MODULES!$B$5:$F$157,3,FALSE),"0")),"Error")</f>
        <v>0</v>
      </c>
      <c r="F30" s="939">
        <f>IFERROR(IFERROR(((VLOOKUP((VLOOKUP(D30,Affectation_S1!$AO$8:$AU$216,3,FALSE)),TOUT_MODULES!$B$5:$F$157,4,FALSE))*(VLOOKUP(VLOOKUP(D30,Affectation_S1!$AO$8:$AU$216,3,FALSE),Semestre_1,6,FALSE))),"0")+(IFERROR(((VLOOKUP((VLOOKUP(D30,Affectation_S1!$AO$8:$AU$216,4,FALSE)),TOUT_MODULES!$B$5:$F$157,4,FALSE))*(VLOOKUP(VLOOKUP(D30,Affectation_S1!$AO$8:$AU$216,4,FALSE),Semestre_1,6,FALSE))),"0"))+IFERROR(((VLOOKUP((VLOOKUP(D30,Affectation_S1!$AO$8:$AU$216,5,FALSE)),TOUT_MODULES!$B$5:$F$157,4,FALSE))*(VLOOKUP(VLOOKUP(D30,Affectation_S1!$AO$8:$AU$216,5,FALSE),Semestre_1,6,FALSE))),"0")+IFERROR(((VLOOKUP((VLOOKUP(D30,Affectation_S1!$AO$8:$AU$216,6,FALSE)),TOUT_MODULES!$B$5:$F$157,4,FALSE))*(VLOOKUP(VLOOKUP(D30,Affectation_S1!$AO$8:$AU$216,6,FALSE),Semestre_1,6,FALSE))),"0")+IFERROR(((VLOOKUP((VLOOKUP(D30,Affectation_S1!$AO$8:$AU$216,7,FALSE)),TOUT_MODULES!$B$5:$F$157,4,FALSE))*(VLOOKUP(VLOOKUP(D30,Affectation_S1!$AO$8:$AU$216,7,FALSE),Semestre_1,6,FALSE))),"0"),"Error")</f>
        <v>0</v>
      </c>
      <c r="G30" s="939">
        <f>IFERROR(IFERROR(((VLOOKUP((VLOOKUP(D30,Affectation_S1!$AO$8:$AU$216,3,FALSE)),TOUT_MODULES!$B$5:$F$157,5,FALSE))*(VLOOKUP(VLOOKUP(D30,Affectation_S1!$AO$8:$AU$216,3,FALSE),Semestre_1,6,FALSE))),"0")+(IFERROR(((VLOOKUP((VLOOKUP(D30,Affectation_S1!$AO$8:$AU$216,4,FALSE)),TOUT_MODULES!$B$5:$F$157,5,FALSE))*(VLOOKUP(VLOOKUP(D30,Affectation_S1!$AO$8:$AU$216,4,FALSE),Semestre_1,6,FALSE))),"0"))+IFERROR(((VLOOKUP((VLOOKUP(D30,Affectation_S1!$AO$8:$AU$216,5,FALSE)),TOUT_MODULES!$B$5:$F$157,5,FALSE))*(VLOOKUP(VLOOKUP(D30,Affectation_S1!$AO$8:$AU$216,5,FALSE),Semestre_1,6,FALSE))),"0")+IFERROR(((VLOOKUP((VLOOKUP(D30,Affectation_S1!$AO$8:$AU$216,6,FALSE)),TOUT_MODULES!$B$5:$F$157,5,FALSE))*(VLOOKUP(VLOOKUP(D30,Affectation_S1!$AO$8:$AU$216,6,FALSE),Semestre_1,6,FALSE))),"0")+IFERROR(((VLOOKUP((VLOOKUP(D30,Affectation_S1!$AO$8:$AU$216,7,FALSE)),TOUT_MODULES!$B$5:$F$157,5,FALSE))*(VLOOKUP(VLOOKUP(D30,Affectation_S1!$AO$8:$AU$216,7,FALSE),Semestre_1,6,FALSE))),"0"),"error")</f>
        <v>0</v>
      </c>
      <c r="H30" s="940">
        <f t="shared" si="0"/>
        <v>0</v>
      </c>
      <c r="I30" s="939">
        <f>IFERROR((IFERROR(VLOOKUP((VLOOKUP(D30,Affectation_S2!AO30:AT238,3,FALSE)),Semestre_002,3,FALSE),"0"))+(IFERROR(VLOOKUP((VLOOKUP(D30,Affectation_S2!AO30:AT238,4,FALSE)),Semestre_002,3,FALSE),"0"))+(IFERROR(VLOOKUP((VLOOKUP(D30,Affectation_S2!AO30:AT238,5,FALSE)),Semestre_002,3,FALSE),"0"))+(IFERROR(VLOOKUP((VLOOKUP(D30,Affectation_S2!AO30:AT238,6,FALSE)),Semestre_002,3,FALSE),"0"))+(IFERROR(VLOOKUP((VLOOKUP(D30,Affectation_S2!AO30:AT238,7,FALSE)),Semestre_002,3,FALSE),"0")),"error")</f>
        <v>0</v>
      </c>
      <c r="J30" s="939">
        <f>IFERROR(IFERROR(((VLOOKUP((VLOOKUP(D30,Affectation_S2!AO30:AT238,3,FALSE)),Semestre_002,4,FALSE))*(VLOOKUP(VLOOKUP(D30,Affectation_S2!AO30:AT238,3,FALSE),Semestre_002,6,FALSE))),"0")+(IFERROR(((VLOOKUP((VLOOKUP(D30,Affectation_S2!AO30:AT238,4,FALSE)),Semestre_002,4,FALSE))*(VLOOKUP(VLOOKUP(D30,Affectation_S2!AO30:AT238,4,FALSE),Semestre_002,6,FALSE))),"0"))+IFERROR(((VLOOKUP((VLOOKUP(D30,Affectation_S2!AO30:AT238,5,FALSE)),Semestre_002,4,FALSE))*(VLOOKUP(VLOOKUP(D30,Affectation_S2!AO30:AT238,5,FALSE),Semestre_002,6,FALSE))),"0")+IFERROR(((VLOOKUP((VLOOKUP(D30,Affectation_S2!AO30:AT238,6,FALSE)),Semestre_002,4,FALSE))*(VLOOKUP(VLOOKUP(D30,Affectation_S2!AO30:AT238,6,FALSE),Semestre_002,6,FALSE))),"0")+IFERROR(((VLOOKUP((VLOOKUP(D30,Affectation_S2!AO30:AT238,7,FALSE)),Semestre_002,4,FALSE))*(VLOOKUP(VLOOKUP(D30,Affectation_S2!AO30:AT238,7,FALSE),Semestre_002,6,FALSE))),"0"),"Error")</f>
        <v>0</v>
      </c>
      <c r="K30" s="939">
        <f>IFERROR(IFERROR(((VLOOKUP((VLOOKUP(D30,Affectation_S2!AO30:AT238,3,FALSE)),Semestre_002,5,FALSE))*(VLOOKUP(VLOOKUP(D30,Affectation_S2!AO30:AT238,3,FALSE),Semestre_002,6,FALSE))),"0")+(IFERROR(((VLOOKUP((VLOOKUP(D30,Affectation_S2!AO30:AT238,4,FALSE)),Semestre_002,5,FALSE))*(VLOOKUP(VLOOKUP(D30,Affectation_S2!AO30:AT238,4,FALSE),Semestre_002,6,FALSE))),"0"))+IFERROR(((VLOOKUP((VLOOKUP(D30,Affectation_S2!AO30:AT238,5,FALSE)),Semestre_002,5,FALSE))*(VLOOKUP(VLOOKUP(D30,Affectation_S2!AO30:AT238,5,FALSE),Semestre_002,6,FALSE))),"0")+IFERROR(((VLOOKUP((VLOOKUP(D30,Affectation_S2!AO30:AT238,6,FALSE)),Semestre_002,5,FALSE))*(VLOOKUP(VLOOKUP(D30,Affectation_S2!AO30:AT238,6,FALSE),Semestre_002,6,FALSE))),"0")+IFERROR(((VLOOKUP((VLOOKUP(D30,Affectation_S2!AO30:AT238,7,FALSE)),Semestre_002,5,FALSE))*(VLOOKUP(VLOOKUP(D30,Affectation_S2!AO30:AT238,7,FALSE),Semestre_002,6,FALSE))),"0"),"Error")</f>
        <v>0</v>
      </c>
      <c r="L30" s="941">
        <f t="shared" si="1"/>
        <v>0</v>
      </c>
      <c r="M30" s="942">
        <f t="shared" si="2"/>
        <v>0</v>
      </c>
      <c r="N30" s="945">
        <f t="shared" si="3"/>
        <v>18</v>
      </c>
    </row>
    <row r="31" spans="4:14" ht="15.75">
      <c r="D31" s="943" t="s">
        <v>340</v>
      </c>
      <c r="E31" s="939">
        <f>IFERROR((IFERROR(VLOOKUP((VLOOKUP(D31,Affectation_S1!$AO$8:$AU$216,3,FALSE)),TOUT_MODULES!$B$5:$F$157,3,FALSE),"0"))+(IFERROR(VLOOKUP((VLOOKUP(D31,Affectation_S1!$AO$8:$AU$216,4,FALSE)),TOUT_MODULES!$B$5:$F$157,3,FALSE),"0"))+(IFERROR(VLOOKUP((VLOOKUP(D31,Affectation_S1!$AO$8:$AU$216,5,FALSE)),TOUT_MODULES!$B$5:$F$157,3,FALSE),"0"))+(IFERROR(VLOOKUP((VLOOKUP(D31,Affectation_S1!$AO$8:$AU$216,6,FALSE)),TOUT_MODULES!$B$5:$F$157,3,FALSE),"0"))+(IFERROR(VLOOKUP((VLOOKUP(D31,Affectation_S1!$AO$8:$AU$216,7,FALSE)),TOUT_MODULES!$B$5:$F$157,3,FALSE),"0")),"Error")</f>
        <v>4.5</v>
      </c>
      <c r="F31" s="939">
        <f>IFERROR(IFERROR(((VLOOKUP((VLOOKUP(D31,Affectation_S1!$AO$8:$AU$216,3,FALSE)),TOUT_MODULES!$B$5:$F$157,4,FALSE))*(VLOOKUP(VLOOKUP(D31,Affectation_S1!$AO$8:$AU$216,3,FALSE),Semestre_1,6,FALSE))),"0")+(IFERROR(((VLOOKUP((VLOOKUP(D31,Affectation_S1!$AO$8:$AU$216,4,FALSE)),TOUT_MODULES!$B$5:$F$157,4,FALSE))*(VLOOKUP(VLOOKUP(D31,Affectation_S1!$AO$8:$AU$216,4,FALSE),Semestre_1,6,FALSE))),"0"))+IFERROR(((VLOOKUP((VLOOKUP(D31,Affectation_S1!$AO$8:$AU$216,5,FALSE)),TOUT_MODULES!$B$5:$F$157,4,FALSE))*(VLOOKUP(VLOOKUP(D31,Affectation_S1!$AO$8:$AU$216,5,FALSE),Semestre_1,6,FALSE))),"0")+IFERROR(((VLOOKUP((VLOOKUP(D31,Affectation_S1!$AO$8:$AU$216,6,FALSE)),TOUT_MODULES!$B$5:$F$157,4,FALSE))*(VLOOKUP(VLOOKUP(D31,Affectation_S1!$AO$8:$AU$216,6,FALSE),Semestre_1,6,FALSE))),"0")+IFERROR(((VLOOKUP((VLOOKUP(D31,Affectation_S1!$AO$8:$AU$216,7,FALSE)),TOUT_MODULES!$B$5:$F$157,4,FALSE))*(VLOOKUP(VLOOKUP(D31,Affectation_S1!$AO$8:$AU$216,7,FALSE),Semestre_1,6,FALSE))),"0"),"Error")</f>
        <v>1.5</v>
      </c>
      <c r="G31" s="939">
        <f>IFERROR(IFERROR(((VLOOKUP((VLOOKUP(D31,Affectation_S1!$AO$8:$AU$216,3,FALSE)),TOUT_MODULES!$B$5:$F$157,5,FALSE))*(VLOOKUP(VLOOKUP(D31,Affectation_S1!$AO$8:$AU$216,3,FALSE),Semestre_1,6,FALSE))),"0")+(IFERROR(((VLOOKUP((VLOOKUP(D31,Affectation_S1!$AO$8:$AU$216,4,FALSE)),TOUT_MODULES!$B$5:$F$157,5,FALSE))*(VLOOKUP(VLOOKUP(D31,Affectation_S1!$AO$8:$AU$216,4,FALSE),Semestre_1,6,FALSE))),"0"))+IFERROR(((VLOOKUP((VLOOKUP(D31,Affectation_S1!$AO$8:$AU$216,5,FALSE)),TOUT_MODULES!$B$5:$F$157,5,FALSE))*(VLOOKUP(VLOOKUP(D31,Affectation_S1!$AO$8:$AU$216,5,FALSE),Semestre_1,6,FALSE))),"0")+IFERROR(((VLOOKUP((VLOOKUP(D31,Affectation_S1!$AO$8:$AU$216,6,FALSE)),TOUT_MODULES!$B$5:$F$157,5,FALSE))*(VLOOKUP(VLOOKUP(D31,Affectation_S1!$AO$8:$AU$216,6,FALSE),Semestre_1,6,FALSE))),"0")+IFERROR(((VLOOKUP((VLOOKUP(D31,Affectation_S1!$AO$8:$AU$216,7,FALSE)),TOUT_MODULES!$B$5:$F$157,5,FALSE))*(VLOOKUP(VLOOKUP(D31,Affectation_S1!$AO$8:$AU$216,7,FALSE),Semestre_1,6,FALSE))),"0"),"error")</f>
        <v>2</v>
      </c>
      <c r="H31" s="940">
        <f t="shared" si="0"/>
        <v>9.75</v>
      </c>
      <c r="I31" s="939">
        <f>IFERROR((IFERROR(VLOOKUP((VLOOKUP(D31,Affectation_S2!AO31:AT239,3,FALSE)),Semestre_002,3,FALSE),"0"))+(IFERROR(VLOOKUP((VLOOKUP(D31,Affectation_S2!AO31:AT239,4,FALSE)),Semestre_002,3,FALSE),"0"))+(IFERROR(VLOOKUP((VLOOKUP(D31,Affectation_S2!AO31:AT239,5,FALSE)),Semestre_002,3,FALSE),"0"))+(IFERROR(VLOOKUP((VLOOKUP(D31,Affectation_S2!AO31:AT239,6,FALSE)),Semestre_002,3,FALSE),"0"))+(IFERROR(VLOOKUP((VLOOKUP(D31,Affectation_S2!AO31:AT239,7,FALSE)),Semestre_002,3,FALSE),"0")),"error")</f>
        <v>3</v>
      </c>
      <c r="J31" s="939">
        <f>IFERROR(IFERROR(((VLOOKUP((VLOOKUP(D31,Affectation_S2!AO31:AT239,3,FALSE)),Semestre_002,4,FALSE))*(VLOOKUP(VLOOKUP(D31,Affectation_S2!AO31:AT239,3,FALSE),Semestre_002,6,FALSE))),"0")+(IFERROR(((VLOOKUP((VLOOKUP(D31,Affectation_S2!AO31:AT239,4,FALSE)),Semestre_002,4,FALSE))*(VLOOKUP(VLOOKUP(D31,Affectation_S2!AO31:AT239,4,FALSE),Semestre_002,6,FALSE))),"0"))+IFERROR(((VLOOKUP((VLOOKUP(D31,Affectation_S2!AO31:AT239,5,FALSE)),Semestre_002,4,FALSE))*(VLOOKUP(VLOOKUP(D31,Affectation_S2!AO31:AT239,5,FALSE),Semestre_002,6,FALSE))),"0")+IFERROR(((VLOOKUP((VLOOKUP(D31,Affectation_S2!AO31:AT239,6,FALSE)),Semestre_002,4,FALSE))*(VLOOKUP(VLOOKUP(D31,Affectation_S2!AO31:AT239,6,FALSE),Semestre_002,6,FALSE))),"0")+IFERROR(((VLOOKUP((VLOOKUP(D31,Affectation_S2!AO31:AT239,7,FALSE)),Semestre_002,4,FALSE))*(VLOOKUP(VLOOKUP(D31,Affectation_S2!AO31:AT239,7,FALSE),Semestre_002,6,FALSE))),"0"),"Error")</f>
        <v>0</v>
      </c>
      <c r="K31" s="939">
        <f>IFERROR(IFERROR(((VLOOKUP((VLOOKUP(D31,Affectation_S2!AO31:AT239,3,FALSE)),Semestre_002,5,FALSE))*(VLOOKUP(VLOOKUP(D31,Affectation_S2!AO31:AT239,3,FALSE),Semestre_002,6,FALSE))),"0")+(IFERROR(((VLOOKUP((VLOOKUP(D31,Affectation_S2!AO31:AT239,4,FALSE)),Semestre_002,5,FALSE))*(VLOOKUP(VLOOKUP(D31,Affectation_S2!AO31:AT239,4,FALSE),Semestre_002,6,FALSE))),"0"))+IFERROR(((VLOOKUP((VLOOKUP(D31,Affectation_S2!AO31:AT239,5,FALSE)),Semestre_002,5,FALSE))*(VLOOKUP(VLOOKUP(D31,Affectation_S2!AO31:AT239,5,FALSE),Semestre_002,6,FALSE))),"0")+IFERROR(((VLOOKUP((VLOOKUP(D31,Affectation_S2!AO31:AT239,6,FALSE)),Semestre_002,5,FALSE))*(VLOOKUP(VLOOKUP(D31,Affectation_S2!AO31:AT239,6,FALSE),Semestre_002,6,FALSE))),"0")+IFERROR(((VLOOKUP((VLOOKUP(D31,Affectation_S2!AO31:AT239,7,FALSE)),Semestre_002,5,FALSE))*(VLOOKUP(VLOOKUP(D31,Affectation_S2!AO31:AT239,7,FALSE),Semestre_002,6,FALSE))),"0"),"Error")</f>
        <v>3</v>
      </c>
      <c r="L31" s="941">
        <f t="shared" si="1"/>
        <v>6.75</v>
      </c>
      <c r="M31" s="942">
        <f t="shared" si="2"/>
        <v>16.5</v>
      </c>
      <c r="N31" s="945">
        <f t="shared" si="3"/>
        <v>1.5</v>
      </c>
    </row>
    <row r="32" spans="4:14" ht="15.75">
      <c r="D32" s="943" t="s">
        <v>71</v>
      </c>
      <c r="E32" s="939">
        <f>IFERROR((IFERROR(VLOOKUP((VLOOKUP(D32,Affectation_S1!$AO$8:$AU$216,3,FALSE)),TOUT_MODULES!$B$5:$F$157,3,FALSE),"0"))+(IFERROR(VLOOKUP((VLOOKUP(D32,Affectation_S1!$AO$8:$AU$216,4,FALSE)),TOUT_MODULES!$B$5:$F$157,3,FALSE),"0"))+(IFERROR(VLOOKUP((VLOOKUP(D32,Affectation_S1!$AO$8:$AU$216,5,FALSE)),TOUT_MODULES!$B$5:$F$157,3,FALSE),"0"))+(IFERROR(VLOOKUP((VLOOKUP(D32,Affectation_S1!$AO$8:$AU$216,6,FALSE)),TOUT_MODULES!$B$5:$F$157,3,FALSE),"0"))+(IFERROR(VLOOKUP((VLOOKUP(D32,Affectation_S1!$AO$8:$AU$216,7,FALSE)),TOUT_MODULES!$B$5:$F$157,3,FALSE),"0")),"Error")</f>
        <v>4.5</v>
      </c>
      <c r="F32" s="939">
        <f>IFERROR(IFERROR(((VLOOKUP((VLOOKUP(D32,Affectation_S1!$AO$8:$AU$216,3,FALSE)),TOUT_MODULES!$B$5:$F$157,4,FALSE))*(VLOOKUP(VLOOKUP(D32,Affectation_S1!$AO$8:$AU$216,3,FALSE),Semestre_1,6,FALSE))),"0")+(IFERROR(((VLOOKUP((VLOOKUP(D32,Affectation_S1!$AO$8:$AU$216,4,FALSE)),TOUT_MODULES!$B$5:$F$157,4,FALSE))*(VLOOKUP(VLOOKUP(D32,Affectation_S1!$AO$8:$AU$216,4,FALSE),Semestre_1,6,FALSE))),"0"))+IFERROR(((VLOOKUP((VLOOKUP(D32,Affectation_S1!$AO$8:$AU$216,5,FALSE)),TOUT_MODULES!$B$5:$F$157,4,FALSE))*(VLOOKUP(VLOOKUP(D32,Affectation_S1!$AO$8:$AU$216,5,FALSE),Semestre_1,6,FALSE))),"0")+IFERROR(((VLOOKUP((VLOOKUP(D32,Affectation_S1!$AO$8:$AU$216,6,FALSE)),TOUT_MODULES!$B$5:$F$157,4,FALSE))*(VLOOKUP(VLOOKUP(D32,Affectation_S1!$AO$8:$AU$216,6,FALSE),Semestre_1,6,FALSE))),"0")+IFERROR(((VLOOKUP((VLOOKUP(D32,Affectation_S1!$AO$8:$AU$216,7,FALSE)),TOUT_MODULES!$B$5:$F$157,4,FALSE))*(VLOOKUP(VLOOKUP(D32,Affectation_S1!$AO$8:$AU$216,7,FALSE),Semestre_1,6,FALSE))),"0"),"Error")</f>
        <v>6</v>
      </c>
      <c r="G32" s="939">
        <f>IFERROR(IFERROR(((VLOOKUP((VLOOKUP(D32,Affectation_S1!$AO$8:$AU$216,3,FALSE)),TOUT_MODULES!$B$5:$F$157,5,FALSE))*(VLOOKUP(VLOOKUP(D32,Affectation_S1!$AO$8:$AU$216,3,FALSE),Semestre_1,6,FALSE))),"0")+(IFERROR(((VLOOKUP((VLOOKUP(D32,Affectation_S1!$AO$8:$AU$216,4,FALSE)),TOUT_MODULES!$B$5:$F$157,5,FALSE))*(VLOOKUP(VLOOKUP(D32,Affectation_S1!$AO$8:$AU$216,4,FALSE),Semestre_1,6,FALSE))),"0"))+IFERROR(((VLOOKUP((VLOOKUP(D32,Affectation_S1!$AO$8:$AU$216,5,FALSE)),TOUT_MODULES!$B$5:$F$157,5,FALSE))*(VLOOKUP(VLOOKUP(D32,Affectation_S1!$AO$8:$AU$216,5,FALSE),Semestre_1,6,FALSE))),"0")+IFERROR(((VLOOKUP((VLOOKUP(D32,Affectation_S1!$AO$8:$AU$216,6,FALSE)),TOUT_MODULES!$B$5:$F$157,5,FALSE))*(VLOOKUP(VLOOKUP(D32,Affectation_S1!$AO$8:$AU$216,6,FALSE),Semestre_1,6,FALSE))),"0")+IFERROR(((VLOOKUP((VLOOKUP(D32,Affectation_S1!$AO$8:$AU$216,7,FALSE)),TOUT_MODULES!$B$5:$F$157,5,FALSE))*(VLOOKUP(VLOOKUP(D32,Affectation_S1!$AO$8:$AU$216,7,FALSE),Semestre_1,6,FALSE))),"0"),"error")</f>
        <v>0</v>
      </c>
      <c r="H32" s="940">
        <f t="shared" si="0"/>
        <v>12.75</v>
      </c>
      <c r="I32" s="939">
        <f>IFERROR((IFERROR(VLOOKUP((VLOOKUP(D32,Affectation_S2!AO32:AT240,3,FALSE)),Semestre_002,3,FALSE),"0"))+(IFERROR(VLOOKUP((VLOOKUP(D32,Affectation_S2!AO32:AT240,4,FALSE)),Semestre_002,3,FALSE),"0"))+(IFERROR(VLOOKUP((VLOOKUP(D32,Affectation_S2!AO32:AT240,5,FALSE)),Semestre_002,3,FALSE),"0"))+(IFERROR(VLOOKUP((VLOOKUP(D32,Affectation_S2!AO32:AT240,6,FALSE)),Semestre_002,3,FALSE),"0"))+(IFERROR(VLOOKUP((VLOOKUP(D32,Affectation_S2!AO32:AT240,7,FALSE)),Semestre_002,3,FALSE),"0")),"error")</f>
        <v>0</v>
      </c>
      <c r="J32" s="939">
        <f>IFERROR(IFERROR(((VLOOKUP((VLOOKUP(D32,Affectation_S2!AO32:AT240,3,FALSE)),Semestre_002,4,FALSE))*(VLOOKUP(VLOOKUP(D32,Affectation_S2!AO32:AT240,3,FALSE),Semestre_002,6,FALSE))),"0")+(IFERROR(((VLOOKUP((VLOOKUP(D32,Affectation_S2!AO32:AT240,4,FALSE)),Semestre_002,4,FALSE))*(VLOOKUP(VLOOKUP(D32,Affectation_S2!AO32:AT240,4,FALSE),Semestre_002,6,FALSE))),"0"))+IFERROR(((VLOOKUP((VLOOKUP(D32,Affectation_S2!AO32:AT240,5,FALSE)),Semestre_002,4,FALSE))*(VLOOKUP(VLOOKUP(D32,Affectation_S2!AO32:AT240,5,FALSE),Semestre_002,6,FALSE))),"0")+IFERROR(((VLOOKUP((VLOOKUP(D32,Affectation_S2!AO32:AT240,6,FALSE)),Semestre_002,4,FALSE))*(VLOOKUP(VLOOKUP(D32,Affectation_S2!AO32:AT240,6,FALSE),Semestre_002,6,FALSE))),"0")+IFERROR(((VLOOKUP((VLOOKUP(D32,Affectation_S2!AO32:AT240,7,FALSE)),Semestre_002,4,FALSE))*(VLOOKUP(VLOOKUP(D32,Affectation_S2!AO32:AT240,7,FALSE),Semestre_002,6,FALSE))),"0"),"Error")</f>
        <v>0</v>
      </c>
      <c r="K32" s="939">
        <f>IFERROR(IFERROR(((VLOOKUP((VLOOKUP(D32,Affectation_S2!AO32:AT240,3,FALSE)),Semestre_002,5,FALSE))*(VLOOKUP(VLOOKUP(D32,Affectation_S2!AO32:AT240,3,FALSE),Semestre_002,6,FALSE))),"0")+(IFERROR(((VLOOKUP((VLOOKUP(D32,Affectation_S2!AO32:AT240,4,FALSE)),Semestre_002,5,FALSE))*(VLOOKUP(VLOOKUP(D32,Affectation_S2!AO32:AT240,4,FALSE),Semestre_002,6,FALSE))),"0"))+IFERROR(((VLOOKUP((VLOOKUP(D32,Affectation_S2!AO32:AT240,5,FALSE)),Semestre_002,5,FALSE))*(VLOOKUP(VLOOKUP(D32,Affectation_S2!AO32:AT240,5,FALSE),Semestre_002,6,FALSE))),"0")+IFERROR(((VLOOKUP((VLOOKUP(D32,Affectation_S2!AO32:AT240,6,FALSE)),Semestre_002,5,FALSE))*(VLOOKUP(VLOOKUP(D32,Affectation_S2!AO32:AT240,6,FALSE),Semestre_002,6,FALSE))),"0")+IFERROR(((VLOOKUP((VLOOKUP(D32,Affectation_S2!AO32:AT240,7,FALSE)),Semestre_002,5,FALSE))*(VLOOKUP(VLOOKUP(D32,Affectation_S2!AO32:AT240,7,FALSE),Semestre_002,6,FALSE))),"0"),"Error")</f>
        <v>0</v>
      </c>
      <c r="L32" s="941">
        <f t="shared" si="1"/>
        <v>0</v>
      </c>
      <c r="M32" s="942">
        <f t="shared" si="2"/>
        <v>12.75</v>
      </c>
      <c r="N32" s="945">
        <f t="shared" si="3"/>
        <v>5.25</v>
      </c>
    </row>
    <row r="33" spans="4:14" ht="15.75">
      <c r="D33" s="943" t="s">
        <v>47</v>
      </c>
      <c r="E33" s="939">
        <f>IFERROR((IFERROR(VLOOKUP((VLOOKUP(D33,Affectation_S1!$AO$8:$AU$216,3,FALSE)),TOUT_MODULES!$B$5:$F$157,3,FALSE),"0"))+(IFERROR(VLOOKUP((VLOOKUP(D33,Affectation_S1!$AO$8:$AU$216,4,FALSE)),TOUT_MODULES!$B$5:$F$157,3,FALSE),"0"))+(IFERROR(VLOOKUP((VLOOKUP(D33,Affectation_S1!$AO$8:$AU$216,5,FALSE)),TOUT_MODULES!$B$5:$F$157,3,FALSE),"0"))+(IFERROR(VLOOKUP((VLOOKUP(D33,Affectation_S1!$AO$8:$AU$216,6,FALSE)),TOUT_MODULES!$B$5:$F$157,3,FALSE),"0"))+(IFERROR(VLOOKUP((VLOOKUP(D33,Affectation_S1!$AO$8:$AU$216,7,FALSE)),TOUT_MODULES!$B$5:$F$157,3,FALSE),"0")),"Error")</f>
        <v>0</v>
      </c>
      <c r="F33" s="939">
        <f>IFERROR(IFERROR(((VLOOKUP((VLOOKUP(D33,Affectation_S1!$AO$8:$AU$216,3,FALSE)),TOUT_MODULES!$B$5:$F$157,4,FALSE))*(VLOOKUP(VLOOKUP(D33,Affectation_S1!$AO$8:$AU$216,3,FALSE),Semestre_1,6,FALSE))),"0")+(IFERROR(((VLOOKUP((VLOOKUP(D33,Affectation_S1!$AO$8:$AU$216,4,FALSE)),TOUT_MODULES!$B$5:$F$157,4,FALSE))*(VLOOKUP(VLOOKUP(D33,Affectation_S1!$AO$8:$AU$216,4,FALSE),Semestre_1,6,FALSE))),"0"))+IFERROR(((VLOOKUP((VLOOKUP(D33,Affectation_S1!$AO$8:$AU$216,5,FALSE)),TOUT_MODULES!$B$5:$F$157,4,FALSE))*(VLOOKUP(VLOOKUP(D33,Affectation_S1!$AO$8:$AU$216,5,FALSE),Semestre_1,6,FALSE))),"0")+IFERROR(((VLOOKUP((VLOOKUP(D33,Affectation_S1!$AO$8:$AU$216,6,FALSE)),TOUT_MODULES!$B$5:$F$157,4,FALSE))*(VLOOKUP(VLOOKUP(D33,Affectation_S1!$AO$8:$AU$216,6,FALSE),Semestre_1,6,FALSE))),"0")+IFERROR(((VLOOKUP((VLOOKUP(D33,Affectation_S1!$AO$8:$AU$216,7,FALSE)),TOUT_MODULES!$B$5:$F$157,4,FALSE))*(VLOOKUP(VLOOKUP(D33,Affectation_S1!$AO$8:$AU$216,7,FALSE),Semestre_1,6,FALSE))),"0"),"Error")</f>
        <v>0</v>
      </c>
      <c r="G33" s="939">
        <f>IFERROR(IFERROR(((VLOOKUP((VLOOKUP(D33,Affectation_S1!$AO$8:$AU$216,3,FALSE)),TOUT_MODULES!$B$5:$F$157,5,FALSE))*(VLOOKUP(VLOOKUP(D33,Affectation_S1!$AO$8:$AU$216,3,FALSE),Semestre_1,6,FALSE))),"0")+(IFERROR(((VLOOKUP((VLOOKUP(D33,Affectation_S1!$AO$8:$AU$216,4,FALSE)),TOUT_MODULES!$B$5:$F$157,5,FALSE))*(VLOOKUP(VLOOKUP(D33,Affectation_S1!$AO$8:$AU$216,4,FALSE),Semestre_1,6,FALSE))),"0"))+IFERROR(((VLOOKUP((VLOOKUP(D33,Affectation_S1!$AO$8:$AU$216,5,FALSE)),TOUT_MODULES!$B$5:$F$157,5,FALSE))*(VLOOKUP(VLOOKUP(D33,Affectation_S1!$AO$8:$AU$216,5,FALSE),Semestre_1,6,FALSE))),"0")+IFERROR(((VLOOKUP((VLOOKUP(D33,Affectation_S1!$AO$8:$AU$216,6,FALSE)),TOUT_MODULES!$B$5:$F$157,5,FALSE))*(VLOOKUP(VLOOKUP(D33,Affectation_S1!$AO$8:$AU$216,6,FALSE),Semestre_1,6,FALSE))),"0")+IFERROR(((VLOOKUP((VLOOKUP(D33,Affectation_S1!$AO$8:$AU$216,7,FALSE)),TOUT_MODULES!$B$5:$F$157,5,FALSE))*(VLOOKUP(VLOOKUP(D33,Affectation_S1!$AO$8:$AU$216,7,FALSE),Semestre_1,6,FALSE))),"0"),"error")</f>
        <v>0</v>
      </c>
      <c r="H33" s="940">
        <f t="shared" si="0"/>
        <v>0</v>
      </c>
      <c r="I33" s="939">
        <f>IFERROR((IFERROR(VLOOKUP((VLOOKUP(D33,Affectation_S2!AO33:AT241,3,FALSE)),Semestre_002,3,FALSE),"0"))+(IFERROR(VLOOKUP((VLOOKUP(D33,Affectation_S2!AO33:AT241,4,FALSE)),Semestre_002,3,FALSE),"0"))+(IFERROR(VLOOKUP((VLOOKUP(D33,Affectation_S2!AO33:AT241,5,FALSE)),Semestre_002,3,FALSE),"0"))+(IFERROR(VLOOKUP((VLOOKUP(D33,Affectation_S2!AO33:AT241,6,FALSE)),Semestre_002,3,FALSE),"0"))+(IFERROR(VLOOKUP((VLOOKUP(D33,Affectation_S2!AO33:AT241,7,FALSE)),Semestre_002,3,FALSE),"0")),"error")</f>
        <v>0</v>
      </c>
      <c r="J33" s="939">
        <f>IFERROR(IFERROR(((VLOOKUP((VLOOKUP(D33,Affectation_S2!AO33:AT241,3,FALSE)),Semestre_002,4,FALSE))*(VLOOKUP(VLOOKUP(D33,Affectation_S2!AO33:AT241,3,FALSE),Semestre_002,6,FALSE))),"0")+(IFERROR(((VLOOKUP((VLOOKUP(D33,Affectation_S2!AO33:AT241,4,FALSE)),Semestre_002,4,FALSE))*(VLOOKUP(VLOOKUP(D33,Affectation_S2!AO33:AT241,4,FALSE),Semestre_002,6,FALSE))),"0"))+IFERROR(((VLOOKUP((VLOOKUP(D33,Affectation_S2!AO33:AT241,5,FALSE)),Semestre_002,4,FALSE))*(VLOOKUP(VLOOKUP(D33,Affectation_S2!AO33:AT241,5,FALSE),Semestre_002,6,FALSE))),"0")+IFERROR(((VLOOKUP((VLOOKUP(D33,Affectation_S2!AO33:AT241,6,FALSE)),Semestre_002,4,FALSE))*(VLOOKUP(VLOOKUP(D33,Affectation_S2!AO33:AT241,6,FALSE),Semestre_002,6,FALSE))),"0")+IFERROR(((VLOOKUP((VLOOKUP(D33,Affectation_S2!AO33:AT241,7,FALSE)),Semestre_002,4,FALSE))*(VLOOKUP(VLOOKUP(D33,Affectation_S2!AO33:AT241,7,FALSE),Semestre_002,6,FALSE))),"0"),"Error")</f>
        <v>0</v>
      </c>
      <c r="K33" s="939">
        <f>IFERROR(IFERROR(((VLOOKUP((VLOOKUP(D33,Affectation_S2!AO33:AT241,3,FALSE)),Semestre_002,5,FALSE))*(VLOOKUP(VLOOKUP(D33,Affectation_S2!AO33:AT241,3,FALSE),Semestre_002,6,FALSE))),"0")+(IFERROR(((VLOOKUP((VLOOKUP(D33,Affectation_S2!AO33:AT241,4,FALSE)),Semestre_002,5,FALSE))*(VLOOKUP(VLOOKUP(D33,Affectation_S2!AO33:AT241,4,FALSE),Semestre_002,6,FALSE))),"0"))+IFERROR(((VLOOKUP((VLOOKUP(D33,Affectation_S2!AO33:AT241,5,FALSE)),Semestre_002,5,FALSE))*(VLOOKUP(VLOOKUP(D33,Affectation_S2!AO33:AT241,5,FALSE),Semestre_002,6,FALSE))),"0")+IFERROR(((VLOOKUP((VLOOKUP(D33,Affectation_S2!AO33:AT241,6,FALSE)),Semestre_002,5,FALSE))*(VLOOKUP(VLOOKUP(D33,Affectation_S2!AO33:AT241,6,FALSE),Semestre_002,6,FALSE))),"0")+IFERROR(((VLOOKUP((VLOOKUP(D33,Affectation_S2!AO33:AT241,7,FALSE)),Semestre_002,5,FALSE))*(VLOOKUP(VLOOKUP(D33,Affectation_S2!AO33:AT241,7,FALSE),Semestre_002,6,FALSE))),"0"),"Error")</f>
        <v>0</v>
      </c>
      <c r="L33" s="941">
        <f t="shared" si="1"/>
        <v>0</v>
      </c>
      <c r="M33" s="942">
        <f t="shared" si="2"/>
        <v>0</v>
      </c>
      <c r="N33" s="945">
        <f t="shared" si="3"/>
        <v>18</v>
      </c>
    </row>
    <row r="34" spans="4:14" ht="15.75">
      <c r="D34" s="943" t="s">
        <v>40</v>
      </c>
      <c r="E34" s="939">
        <f>IFERROR((IFERROR(VLOOKUP((VLOOKUP(D34,Affectation_S1!$AO$8:$AU$216,3,FALSE)),TOUT_MODULES!$B$5:$F$157,3,FALSE),"0"))+(IFERROR(VLOOKUP((VLOOKUP(D34,Affectation_S1!$AO$8:$AU$216,4,FALSE)),TOUT_MODULES!$B$5:$F$157,3,FALSE),"0"))+(IFERROR(VLOOKUP((VLOOKUP(D34,Affectation_S1!$AO$8:$AU$216,5,FALSE)),TOUT_MODULES!$B$5:$F$157,3,FALSE),"0"))+(IFERROR(VLOOKUP((VLOOKUP(D34,Affectation_S1!$AO$8:$AU$216,6,FALSE)),TOUT_MODULES!$B$5:$F$157,3,FALSE),"0"))+(IFERROR(VLOOKUP((VLOOKUP(D34,Affectation_S1!$AO$8:$AU$216,7,FALSE)),TOUT_MODULES!$B$5:$F$157,3,FALSE),"0")),"Error")</f>
        <v>0</v>
      </c>
      <c r="F34" s="939">
        <f>IFERROR(IFERROR(((VLOOKUP((VLOOKUP(D34,Affectation_S1!$AO$8:$AU$216,3,FALSE)),TOUT_MODULES!$B$5:$F$157,4,FALSE))*(VLOOKUP(VLOOKUP(D34,Affectation_S1!$AO$8:$AU$216,3,FALSE),Semestre_1,6,FALSE))),"0")+(IFERROR(((VLOOKUP((VLOOKUP(D34,Affectation_S1!$AO$8:$AU$216,4,FALSE)),TOUT_MODULES!$B$5:$F$157,4,FALSE))*(VLOOKUP(VLOOKUP(D34,Affectation_S1!$AO$8:$AU$216,4,FALSE),Semestre_1,6,FALSE))),"0"))+IFERROR(((VLOOKUP((VLOOKUP(D34,Affectation_S1!$AO$8:$AU$216,5,FALSE)),TOUT_MODULES!$B$5:$F$157,4,FALSE))*(VLOOKUP(VLOOKUP(D34,Affectation_S1!$AO$8:$AU$216,5,FALSE),Semestre_1,6,FALSE))),"0")+IFERROR(((VLOOKUP((VLOOKUP(D34,Affectation_S1!$AO$8:$AU$216,6,FALSE)),TOUT_MODULES!$B$5:$F$157,4,FALSE))*(VLOOKUP(VLOOKUP(D34,Affectation_S1!$AO$8:$AU$216,6,FALSE),Semestre_1,6,FALSE))),"0")+IFERROR(((VLOOKUP((VLOOKUP(D34,Affectation_S1!$AO$8:$AU$216,7,FALSE)),TOUT_MODULES!$B$5:$F$157,4,FALSE))*(VLOOKUP(VLOOKUP(D34,Affectation_S1!$AO$8:$AU$216,7,FALSE),Semestre_1,6,FALSE))),"0"),"Error")</f>
        <v>0</v>
      </c>
      <c r="G34" s="939">
        <f>IFERROR(IFERROR(((VLOOKUP((VLOOKUP(D34,Affectation_S1!$AO$8:$AU$216,3,FALSE)),TOUT_MODULES!$B$5:$F$157,5,FALSE))*(VLOOKUP(VLOOKUP(D34,Affectation_S1!$AO$8:$AU$216,3,FALSE),Semestre_1,6,FALSE))),"0")+(IFERROR(((VLOOKUP((VLOOKUP(D34,Affectation_S1!$AO$8:$AU$216,4,FALSE)),TOUT_MODULES!$B$5:$F$157,5,FALSE))*(VLOOKUP(VLOOKUP(D34,Affectation_S1!$AO$8:$AU$216,4,FALSE),Semestre_1,6,FALSE))),"0"))+IFERROR(((VLOOKUP((VLOOKUP(D34,Affectation_S1!$AO$8:$AU$216,5,FALSE)),TOUT_MODULES!$B$5:$F$157,5,FALSE))*(VLOOKUP(VLOOKUP(D34,Affectation_S1!$AO$8:$AU$216,5,FALSE),Semestre_1,6,FALSE))),"0")+IFERROR(((VLOOKUP((VLOOKUP(D34,Affectation_S1!$AO$8:$AU$216,6,FALSE)),TOUT_MODULES!$B$5:$F$157,5,FALSE))*(VLOOKUP(VLOOKUP(D34,Affectation_S1!$AO$8:$AU$216,6,FALSE),Semestre_1,6,FALSE))),"0")+IFERROR(((VLOOKUP((VLOOKUP(D34,Affectation_S1!$AO$8:$AU$216,7,FALSE)),TOUT_MODULES!$B$5:$F$157,5,FALSE))*(VLOOKUP(VLOOKUP(D34,Affectation_S1!$AO$8:$AU$216,7,FALSE),Semestre_1,6,FALSE))),"0"),"error")</f>
        <v>0</v>
      </c>
      <c r="H34" s="940">
        <f t="shared" si="0"/>
        <v>0</v>
      </c>
      <c r="I34" s="939">
        <f>IFERROR((IFERROR(VLOOKUP((VLOOKUP(D34,Affectation_S2!AO34:AT242,3,FALSE)),Semestre_002,3,FALSE),"0"))+(IFERROR(VLOOKUP((VLOOKUP(D34,Affectation_S2!AO34:AT242,4,FALSE)),Semestre_002,3,FALSE),"0"))+(IFERROR(VLOOKUP((VLOOKUP(D34,Affectation_S2!AO34:AT242,5,FALSE)),Semestre_002,3,FALSE),"0"))+(IFERROR(VLOOKUP((VLOOKUP(D34,Affectation_S2!AO34:AT242,6,FALSE)),Semestre_002,3,FALSE),"0"))+(IFERROR(VLOOKUP((VLOOKUP(D34,Affectation_S2!AO34:AT242,7,FALSE)),Semestre_002,3,FALSE),"0")),"error")</f>
        <v>0</v>
      </c>
      <c r="J34" s="939">
        <f>IFERROR(IFERROR(((VLOOKUP((VLOOKUP(D34,Affectation_S2!AO34:AT242,3,FALSE)),Semestre_002,4,FALSE))*(VLOOKUP(VLOOKUP(D34,Affectation_S2!AO34:AT242,3,FALSE),Semestre_002,6,FALSE))),"0")+(IFERROR(((VLOOKUP((VLOOKUP(D34,Affectation_S2!AO34:AT242,4,FALSE)),Semestre_002,4,FALSE))*(VLOOKUP(VLOOKUP(D34,Affectation_S2!AO34:AT242,4,FALSE),Semestre_002,6,FALSE))),"0"))+IFERROR(((VLOOKUP((VLOOKUP(D34,Affectation_S2!AO34:AT242,5,FALSE)),Semestre_002,4,FALSE))*(VLOOKUP(VLOOKUP(D34,Affectation_S2!AO34:AT242,5,FALSE),Semestre_002,6,FALSE))),"0")+IFERROR(((VLOOKUP((VLOOKUP(D34,Affectation_S2!AO34:AT242,6,FALSE)),Semestre_002,4,FALSE))*(VLOOKUP(VLOOKUP(D34,Affectation_S2!AO34:AT242,6,FALSE),Semestre_002,6,FALSE))),"0")+IFERROR(((VLOOKUP((VLOOKUP(D34,Affectation_S2!AO34:AT242,7,FALSE)),Semestre_002,4,FALSE))*(VLOOKUP(VLOOKUP(D34,Affectation_S2!AO34:AT242,7,FALSE),Semestre_002,6,FALSE))),"0"),"Error")</f>
        <v>0</v>
      </c>
      <c r="K34" s="939">
        <f>IFERROR(IFERROR(((VLOOKUP((VLOOKUP(D34,Affectation_S2!AO34:AT242,3,FALSE)),Semestre_002,5,FALSE))*(VLOOKUP(VLOOKUP(D34,Affectation_S2!AO34:AT242,3,FALSE),Semestre_002,6,FALSE))),"0")+(IFERROR(((VLOOKUP((VLOOKUP(D34,Affectation_S2!AO34:AT242,4,FALSE)),Semestre_002,5,FALSE))*(VLOOKUP(VLOOKUP(D34,Affectation_S2!AO34:AT242,4,FALSE),Semestre_002,6,FALSE))),"0"))+IFERROR(((VLOOKUP((VLOOKUP(D34,Affectation_S2!AO34:AT242,5,FALSE)),Semestre_002,5,FALSE))*(VLOOKUP(VLOOKUP(D34,Affectation_S2!AO34:AT242,5,FALSE),Semestre_002,6,FALSE))),"0")+IFERROR(((VLOOKUP((VLOOKUP(D34,Affectation_S2!AO34:AT242,6,FALSE)),Semestre_002,5,FALSE))*(VLOOKUP(VLOOKUP(D34,Affectation_S2!AO34:AT242,6,FALSE),Semestre_002,6,FALSE))),"0")+IFERROR(((VLOOKUP((VLOOKUP(D34,Affectation_S2!AO34:AT242,7,FALSE)),Semestre_002,5,FALSE))*(VLOOKUP(VLOOKUP(D34,Affectation_S2!AO34:AT242,7,FALSE),Semestre_002,6,FALSE))),"0"),"Error")</f>
        <v>0</v>
      </c>
      <c r="L34" s="941">
        <f t="shared" si="1"/>
        <v>0</v>
      </c>
      <c r="M34" s="942">
        <f t="shared" si="2"/>
        <v>0</v>
      </c>
      <c r="N34" s="945">
        <f t="shared" si="3"/>
        <v>18</v>
      </c>
    </row>
    <row r="35" spans="4:14" ht="15.75">
      <c r="D35" s="943" t="s">
        <v>51</v>
      </c>
      <c r="E35" s="939">
        <f>IFERROR((IFERROR(VLOOKUP((VLOOKUP(D35,Affectation_S1!$AO$8:$AU$216,3,FALSE)),TOUT_MODULES!$B$5:$F$157,3,FALSE),"0"))+(IFERROR(VLOOKUP((VLOOKUP(D35,Affectation_S1!$AO$8:$AU$216,4,FALSE)),TOUT_MODULES!$B$5:$F$157,3,FALSE),"0"))+(IFERROR(VLOOKUP((VLOOKUP(D35,Affectation_S1!$AO$8:$AU$216,5,FALSE)),TOUT_MODULES!$B$5:$F$157,3,FALSE),"0"))+(IFERROR(VLOOKUP((VLOOKUP(D35,Affectation_S1!$AO$8:$AU$216,6,FALSE)),TOUT_MODULES!$B$5:$F$157,3,FALSE),"0"))+(IFERROR(VLOOKUP((VLOOKUP(D35,Affectation_S1!$AO$8:$AU$216,7,FALSE)),TOUT_MODULES!$B$5:$F$157,3,FALSE),"0")),"Error")</f>
        <v>0</v>
      </c>
      <c r="F35" s="939">
        <f>IFERROR(IFERROR(((VLOOKUP((VLOOKUP(D35,Affectation_S1!$AO$8:$AU$216,3,FALSE)),TOUT_MODULES!$B$5:$F$157,4,FALSE))*(VLOOKUP(VLOOKUP(D35,Affectation_S1!$AO$8:$AU$216,3,FALSE),Semestre_1,6,FALSE))),"0")+(IFERROR(((VLOOKUP((VLOOKUP(D35,Affectation_S1!$AO$8:$AU$216,4,FALSE)),TOUT_MODULES!$B$5:$F$157,4,FALSE))*(VLOOKUP(VLOOKUP(D35,Affectation_S1!$AO$8:$AU$216,4,FALSE),Semestre_1,6,FALSE))),"0"))+IFERROR(((VLOOKUP((VLOOKUP(D35,Affectation_S1!$AO$8:$AU$216,5,FALSE)),TOUT_MODULES!$B$5:$F$157,4,FALSE))*(VLOOKUP(VLOOKUP(D35,Affectation_S1!$AO$8:$AU$216,5,FALSE),Semestre_1,6,FALSE))),"0")+IFERROR(((VLOOKUP((VLOOKUP(D35,Affectation_S1!$AO$8:$AU$216,6,FALSE)),TOUT_MODULES!$B$5:$F$157,4,FALSE))*(VLOOKUP(VLOOKUP(D35,Affectation_S1!$AO$8:$AU$216,6,FALSE),Semestre_1,6,FALSE))),"0")+IFERROR(((VLOOKUP((VLOOKUP(D35,Affectation_S1!$AO$8:$AU$216,7,FALSE)),TOUT_MODULES!$B$5:$F$157,4,FALSE))*(VLOOKUP(VLOOKUP(D35,Affectation_S1!$AO$8:$AU$216,7,FALSE),Semestre_1,6,FALSE))),"0"),"Error")</f>
        <v>0</v>
      </c>
      <c r="G35" s="939">
        <f>IFERROR(IFERROR(((VLOOKUP((VLOOKUP(D35,Affectation_S1!$AO$8:$AU$216,3,FALSE)),TOUT_MODULES!$B$5:$F$157,5,FALSE))*(VLOOKUP(VLOOKUP(D35,Affectation_S1!$AO$8:$AU$216,3,FALSE),Semestre_1,6,FALSE))),"0")+(IFERROR(((VLOOKUP((VLOOKUP(D35,Affectation_S1!$AO$8:$AU$216,4,FALSE)),TOUT_MODULES!$B$5:$F$157,5,FALSE))*(VLOOKUP(VLOOKUP(D35,Affectation_S1!$AO$8:$AU$216,4,FALSE),Semestre_1,6,FALSE))),"0"))+IFERROR(((VLOOKUP((VLOOKUP(D35,Affectation_S1!$AO$8:$AU$216,5,FALSE)),TOUT_MODULES!$B$5:$F$157,5,FALSE))*(VLOOKUP(VLOOKUP(D35,Affectation_S1!$AO$8:$AU$216,5,FALSE),Semestre_1,6,FALSE))),"0")+IFERROR(((VLOOKUP((VLOOKUP(D35,Affectation_S1!$AO$8:$AU$216,6,FALSE)),TOUT_MODULES!$B$5:$F$157,5,FALSE))*(VLOOKUP(VLOOKUP(D35,Affectation_S1!$AO$8:$AU$216,6,FALSE),Semestre_1,6,FALSE))),"0")+IFERROR(((VLOOKUP((VLOOKUP(D35,Affectation_S1!$AO$8:$AU$216,7,FALSE)),TOUT_MODULES!$B$5:$F$157,5,FALSE))*(VLOOKUP(VLOOKUP(D35,Affectation_S1!$AO$8:$AU$216,7,FALSE),Semestre_1,6,FALSE))),"0"),"error")</f>
        <v>0</v>
      </c>
      <c r="H35" s="940">
        <f t="shared" si="0"/>
        <v>0</v>
      </c>
      <c r="I35" s="939">
        <f>IFERROR((IFERROR(VLOOKUP((VLOOKUP(D35,Affectation_S2!AO35:AT243,3,FALSE)),Semestre_002,3,FALSE),"0"))+(IFERROR(VLOOKUP((VLOOKUP(D35,Affectation_S2!AO35:AT243,4,FALSE)),Semestre_002,3,FALSE),"0"))+(IFERROR(VLOOKUP((VLOOKUP(D35,Affectation_S2!AO35:AT243,5,FALSE)),Semestre_002,3,FALSE),"0"))+(IFERROR(VLOOKUP((VLOOKUP(D35,Affectation_S2!AO35:AT243,6,FALSE)),Semestre_002,3,FALSE),"0"))+(IFERROR(VLOOKUP((VLOOKUP(D35,Affectation_S2!AO35:AT243,7,FALSE)),Semestre_002,3,FALSE),"0")),"error")</f>
        <v>0</v>
      </c>
      <c r="J35" s="939">
        <f>IFERROR(IFERROR(((VLOOKUP((VLOOKUP(D35,Affectation_S2!AO35:AT243,3,FALSE)),Semestre_002,4,FALSE))*(VLOOKUP(VLOOKUP(D35,Affectation_S2!AO35:AT243,3,FALSE),Semestre_002,6,FALSE))),"0")+(IFERROR(((VLOOKUP((VLOOKUP(D35,Affectation_S2!AO35:AT243,4,FALSE)),Semestre_002,4,FALSE))*(VLOOKUP(VLOOKUP(D35,Affectation_S2!AO35:AT243,4,FALSE),Semestre_002,6,FALSE))),"0"))+IFERROR(((VLOOKUP((VLOOKUP(D35,Affectation_S2!AO35:AT243,5,FALSE)),Semestre_002,4,FALSE))*(VLOOKUP(VLOOKUP(D35,Affectation_S2!AO35:AT243,5,FALSE),Semestre_002,6,FALSE))),"0")+IFERROR(((VLOOKUP((VLOOKUP(D35,Affectation_S2!AO35:AT243,6,FALSE)),Semestre_002,4,FALSE))*(VLOOKUP(VLOOKUP(D35,Affectation_S2!AO35:AT243,6,FALSE),Semestre_002,6,FALSE))),"0")+IFERROR(((VLOOKUP((VLOOKUP(D35,Affectation_S2!AO35:AT243,7,FALSE)),Semestre_002,4,FALSE))*(VLOOKUP(VLOOKUP(D35,Affectation_S2!AO35:AT243,7,FALSE),Semestre_002,6,FALSE))),"0"),"Error")</f>
        <v>0</v>
      </c>
      <c r="K35" s="939">
        <f>IFERROR(IFERROR(((VLOOKUP((VLOOKUP(D35,Affectation_S2!AO35:AT243,3,FALSE)),Semestre_002,5,FALSE))*(VLOOKUP(VLOOKUP(D35,Affectation_S2!AO35:AT243,3,FALSE),Semestre_002,6,FALSE))),"0")+(IFERROR(((VLOOKUP((VLOOKUP(D35,Affectation_S2!AO35:AT243,4,FALSE)),Semestre_002,5,FALSE))*(VLOOKUP(VLOOKUP(D35,Affectation_S2!AO35:AT243,4,FALSE),Semestre_002,6,FALSE))),"0"))+IFERROR(((VLOOKUP((VLOOKUP(D35,Affectation_S2!AO35:AT243,5,FALSE)),Semestre_002,5,FALSE))*(VLOOKUP(VLOOKUP(D35,Affectation_S2!AO35:AT243,5,FALSE),Semestre_002,6,FALSE))),"0")+IFERROR(((VLOOKUP((VLOOKUP(D35,Affectation_S2!AO35:AT243,6,FALSE)),Semestre_002,5,FALSE))*(VLOOKUP(VLOOKUP(D35,Affectation_S2!AO35:AT243,6,FALSE),Semestre_002,6,FALSE))),"0")+IFERROR(((VLOOKUP((VLOOKUP(D35,Affectation_S2!AO35:AT243,7,FALSE)),Semestre_002,5,FALSE))*(VLOOKUP(VLOOKUP(D35,Affectation_S2!AO35:AT243,7,FALSE),Semestre_002,6,FALSE))),"0"),"Error")</f>
        <v>0</v>
      </c>
      <c r="L35" s="941">
        <f t="shared" si="1"/>
        <v>0</v>
      </c>
      <c r="M35" s="942">
        <f t="shared" si="2"/>
        <v>0</v>
      </c>
      <c r="N35" s="945">
        <f t="shared" si="3"/>
        <v>18</v>
      </c>
    </row>
    <row r="36" spans="4:14" ht="15.75">
      <c r="D36" s="943" t="s">
        <v>74</v>
      </c>
      <c r="E36" s="939">
        <f>IFERROR((IFERROR(VLOOKUP((VLOOKUP(D36,Affectation_S1!$AO$8:$AU$216,3,FALSE)),TOUT_MODULES!$B$5:$F$157,3,FALSE),"0"))+(IFERROR(VLOOKUP((VLOOKUP(D36,Affectation_S1!$AO$8:$AU$216,4,FALSE)),TOUT_MODULES!$B$5:$F$157,3,FALSE),"0"))+(IFERROR(VLOOKUP((VLOOKUP(D36,Affectation_S1!$AO$8:$AU$216,5,FALSE)),TOUT_MODULES!$B$5:$F$157,3,FALSE),"0"))+(IFERROR(VLOOKUP((VLOOKUP(D36,Affectation_S1!$AO$8:$AU$216,6,FALSE)),TOUT_MODULES!$B$5:$F$157,3,FALSE),"0"))+(IFERROR(VLOOKUP((VLOOKUP(D36,Affectation_S1!$AO$8:$AU$216,7,FALSE)),TOUT_MODULES!$B$5:$F$157,3,FALSE),"0")),"Error")</f>
        <v>3</v>
      </c>
      <c r="F36" s="939">
        <f>IFERROR(IFERROR(((VLOOKUP((VLOOKUP(D36,Affectation_S1!$AO$8:$AU$216,3,FALSE)),TOUT_MODULES!$B$5:$F$157,4,FALSE))*(VLOOKUP(VLOOKUP(D36,Affectation_S1!$AO$8:$AU$216,3,FALSE),Semestre_1,6,FALSE))),"0")+(IFERROR(((VLOOKUP((VLOOKUP(D36,Affectation_S1!$AO$8:$AU$216,4,FALSE)),TOUT_MODULES!$B$5:$F$157,4,FALSE))*(VLOOKUP(VLOOKUP(D36,Affectation_S1!$AO$8:$AU$216,4,FALSE),Semestre_1,6,FALSE))),"0"))+IFERROR(((VLOOKUP((VLOOKUP(D36,Affectation_S1!$AO$8:$AU$216,5,FALSE)),TOUT_MODULES!$B$5:$F$157,4,FALSE))*(VLOOKUP(VLOOKUP(D36,Affectation_S1!$AO$8:$AU$216,5,FALSE),Semestre_1,6,FALSE))),"0")+IFERROR(((VLOOKUP((VLOOKUP(D36,Affectation_S1!$AO$8:$AU$216,6,FALSE)),TOUT_MODULES!$B$5:$F$157,4,FALSE))*(VLOOKUP(VLOOKUP(D36,Affectation_S1!$AO$8:$AU$216,6,FALSE),Semestre_1,6,FALSE))),"0")+IFERROR(((VLOOKUP((VLOOKUP(D36,Affectation_S1!$AO$8:$AU$216,7,FALSE)),TOUT_MODULES!$B$5:$F$157,4,FALSE))*(VLOOKUP(VLOOKUP(D36,Affectation_S1!$AO$8:$AU$216,7,FALSE),Semestre_1,6,FALSE))),"0"),"Error")</f>
        <v>6</v>
      </c>
      <c r="G36" s="939">
        <f>IFERROR(IFERROR(((VLOOKUP((VLOOKUP(D36,Affectation_S1!$AO$8:$AU$216,3,FALSE)),TOUT_MODULES!$B$5:$F$157,5,FALSE))*(VLOOKUP(VLOOKUP(D36,Affectation_S1!$AO$8:$AU$216,3,FALSE),Semestre_1,6,FALSE))),"0")+(IFERROR(((VLOOKUP((VLOOKUP(D36,Affectation_S1!$AO$8:$AU$216,4,FALSE)),TOUT_MODULES!$B$5:$F$157,5,FALSE))*(VLOOKUP(VLOOKUP(D36,Affectation_S1!$AO$8:$AU$216,4,FALSE),Semestre_1,6,FALSE))),"0"))+IFERROR(((VLOOKUP((VLOOKUP(D36,Affectation_S1!$AO$8:$AU$216,5,FALSE)),TOUT_MODULES!$B$5:$F$157,5,FALSE))*(VLOOKUP(VLOOKUP(D36,Affectation_S1!$AO$8:$AU$216,5,FALSE),Semestre_1,6,FALSE))),"0")+IFERROR(((VLOOKUP((VLOOKUP(D36,Affectation_S1!$AO$8:$AU$216,6,FALSE)),TOUT_MODULES!$B$5:$F$157,5,FALSE))*(VLOOKUP(VLOOKUP(D36,Affectation_S1!$AO$8:$AU$216,6,FALSE),Semestre_1,6,FALSE))),"0")+IFERROR(((VLOOKUP((VLOOKUP(D36,Affectation_S1!$AO$8:$AU$216,7,FALSE)),TOUT_MODULES!$B$5:$F$157,5,FALSE))*(VLOOKUP(VLOOKUP(D36,Affectation_S1!$AO$8:$AU$216,7,FALSE),Semestre_1,6,FALSE))),"0"),"error")</f>
        <v>3</v>
      </c>
      <c r="H36" s="940">
        <f t="shared" si="0"/>
        <v>12.75</v>
      </c>
      <c r="I36" s="939">
        <f>IFERROR((IFERROR(VLOOKUP((VLOOKUP(D36,Affectation_S2!AO36:AT244,3,FALSE)),Semestre_002,3,FALSE),"0"))+(IFERROR(VLOOKUP((VLOOKUP(D36,Affectation_S2!AO36:AT244,4,FALSE)),Semestre_002,3,FALSE),"0"))+(IFERROR(VLOOKUP((VLOOKUP(D36,Affectation_S2!AO36:AT244,5,FALSE)),Semestre_002,3,FALSE),"0"))+(IFERROR(VLOOKUP((VLOOKUP(D36,Affectation_S2!AO36:AT244,6,FALSE)),Semestre_002,3,FALSE),"0"))+(IFERROR(VLOOKUP((VLOOKUP(D36,Affectation_S2!AO36:AT244,7,FALSE)),Semestre_002,3,FALSE),"0")),"error")</f>
        <v>0</v>
      </c>
      <c r="J36" s="939">
        <f>IFERROR(IFERROR(((VLOOKUP((VLOOKUP(D36,Affectation_S2!AO36:AT244,3,FALSE)),Semestre_002,4,FALSE))*(VLOOKUP(VLOOKUP(D36,Affectation_S2!AO36:AT244,3,FALSE),Semestre_002,6,FALSE))),"0")+(IFERROR(((VLOOKUP((VLOOKUP(D36,Affectation_S2!AO36:AT244,4,FALSE)),Semestre_002,4,FALSE))*(VLOOKUP(VLOOKUP(D36,Affectation_S2!AO36:AT244,4,FALSE),Semestre_002,6,FALSE))),"0"))+IFERROR(((VLOOKUP((VLOOKUP(D36,Affectation_S2!AO36:AT244,5,FALSE)),Semestre_002,4,FALSE))*(VLOOKUP(VLOOKUP(D36,Affectation_S2!AO36:AT244,5,FALSE),Semestre_002,6,FALSE))),"0")+IFERROR(((VLOOKUP((VLOOKUP(D36,Affectation_S2!AO36:AT244,6,FALSE)),Semestre_002,4,FALSE))*(VLOOKUP(VLOOKUP(D36,Affectation_S2!AO36:AT244,6,FALSE),Semestre_002,6,FALSE))),"0")+IFERROR(((VLOOKUP((VLOOKUP(D36,Affectation_S2!AO36:AT244,7,FALSE)),Semestre_002,4,FALSE))*(VLOOKUP(VLOOKUP(D36,Affectation_S2!AO36:AT244,7,FALSE),Semestre_002,6,FALSE))),"0"),"Error")</f>
        <v>0</v>
      </c>
      <c r="K36" s="939">
        <f>IFERROR(IFERROR(((VLOOKUP((VLOOKUP(D36,Affectation_S2!AO36:AT244,3,FALSE)),Semestre_002,5,FALSE))*(VLOOKUP(VLOOKUP(D36,Affectation_S2!AO36:AT244,3,FALSE),Semestre_002,6,FALSE))),"0")+(IFERROR(((VLOOKUP((VLOOKUP(D36,Affectation_S2!AO36:AT244,4,FALSE)),Semestre_002,5,FALSE))*(VLOOKUP(VLOOKUP(D36,Affectation_S2!AO36:AT244,4,FALSE),Semestre_002,6,FALSE))),"0"))+IFERROR(((VLOOKUP((VLOOKUP(D36,Affectation_S2!AO36:AT244,5,FALSE)),Semestre_002,5,FALSE))*(VLOOKUP(VLOOKUP(D36,Affectation_S2!AO36:AT244,5,FALSE),Semestre_002,6,FALSE))),"0")+IFERROR(((VLOOKUP((VLOOKUP(D36,Affectation_S2!AO36:AT244,6,FALSE)),Semestre_002,5,FALSE))*(VLOOKUP(VLOOKUP(D36,Affectation_S2!AO36:AT244,6,FALSE),Semestre_002,6,FALSE))),"0")+IFERROR(((VLOOKUP((VLOOKUP(D36,Affectation_S2!AO36:AT244,7,FALSE)),Semestre_002,5,FALSE))*(VLOOKUP(VLOOKUP(D36,Affectation_S2!AO36:AT244,7,FALSE),Semestre_002,6,FALSE))),"0"),"Error")</f>
        <v>0</v>
      </c>
      <c r="L36" s="941">
        <f t="shared" si="1"/>
        <v>0</v>
      </c>
      <c r="M36" s="942">
        <f t="shared" si="2"/>
        <v>12.75</v>
      </c>
      <c r="N36" s="945">
        <f t="shared" si="3"/>
        <v>5.25</v>
      </c>
    </row>
    <row r="37" spans="4:14" ht="15.75">
      <c r="D37" s="943" t="s">
        <v>61</v>
      </c>
      <c r="E37" s="939">
        <f>IFERROR((IFERROR(VLOOKUP((VLOOKUP(D37,Affectation_S1!$AO$8:$AU$216,3,FALSE)),TOUT_MODULES!$B$5:$F$157,3,FALSE),"0"))+(IFERROR(VLOOKUP((VLOOKUP(D37,Affectation_S1!$AO$8:$AU$216,4,FALSE)),TOUT_MODULES!$B$5:$F$157,3,FALSE),"0"))+(IFERROR(VLOOKUP((VLOOKUP(D37,Affectation_S1!$AO$8:$AU$216,5,FALSE)),TOUT_MODULES!$B$5:$F$157,3,FALSE),"0"))+(IFERROR(VLOOKUP((VLOOKUP(D37,Affectation_S1!$AO$8:$AU$216,6,FALSE)),TOUT_MODULES!$B$5:$F$157,3,FALSE),"0"))+(IFERROR(VLOOKUP((VLOOKUP(D37,Affectation_S1!$AO$8:$AU$216,7,FALSE)),TOUT_MODULES!$B$5:$F$157,3,FALSE),"0")),"Error")</f>
        <v>3</v>
      </c>
      <c r="F37" s="939">
        <f>IFERROR(IFERROR(((VLOOKUP((VLOOKUP(D37,Affectation_S1!$AO$8:$AU$216,3,FALSE)),TOUT_MODULES!$B$5:$F$157,4,FALSE))*(VLOOKUP(VLOOKUP(D37,Affectation_S1!$AO$8:$AU$216,3,FALSE),Semestre_1,6,FALSE))),"0")+(IFERROR(((VLOOKUP((VLOOKUP(D37,Affectation_S1!$AO$8:$AU$216,4,FALSE)),TOUT_MODULES!$B$5:$F$157,4,FALSE))*(VLOOKUP(VLOOKUP(D37,Affectation_S1!$AO$8:$AU$216,4,FALSE),Semestre_1,6,FALSE))),"0"))+IFERROR(((VLOOKUP((VLOOKUP(D37,Affectation_S1!$AO$8:$AU$216,5,FALSE)),TOUT_MODULES!$B$5:$F$157,4,FALSE))*(VLOOKUP(VLOOKUP(D37,Affectation_S1!$AO$8:$AU$216,5,FALSE),Semestre_1,6,FALSE))),"0")+IFERROR(((VLOOKUP((VLOOKUP(D37,Affectation_S1!$AO$8:$AU$216,6,FALSE)),TOUT_MODULES!$B$5:$F$157,4,FALSE))*(VLOOKUP(VLOOKUP(D37,Affectation_S1!$AO$8:$AU$216,6,FALSE),Semestre_1,6,FALSE))),"0")+IFERROR(((VLOOKUP((VLOOKUP(D37,Affectation_S1!$AO$8:$AU$216,7,FALSE)),TOUT_MODULES!$B$5:$F$157,4,FALSE))*(VLOOKUP(VLOOKUP(D37,Affectation_S1!$AO$8:$AU$216,7,FALSE),Semestre_1,6,FALSE))),"0"),"Error")</f>
        <v>3</v>
      </c>
      <c r="G37" s="939">
        <f>IFERROR(IFERROR(((VLOOKUP((VLOOKUP(D37,Affectation_S1!$AO$8:$AU$216,3,FALSE)),TOUT_MODULES!$B$5:$F$157,5,FALSE))*(VLOOKUP(VLOOKUP(D37,Affectation_S1!$AO$8:$AU$216,3,FALSE),Semestre_1,6,FALSE))),"0")+(IFERROR(((VLOOKUP((VLOOKUP(D37,Affectation_S1!$AO$8:$AU$216,4,FALSE)),TOUT_MODULES!$B$5:$F$157,5,FALSE))*(VLOOKUP(VLOOKUP(D37,Affectation_S1!$AO$8:$AU$216,4,FALSE),Semestre_1,6,FALSE))),"0"))+IFERROR(((VLOOKUP((VLOOKUP(D37,Affectation_S1!$AO$8:$AU$216,5,FALSE)),TOUT_MODULES!$B$5:$F$157,5,FALSE))*(VLOOKUP(VLOOKUP(D37,Affectation_S1!$AO$8:$AU$216,5,FALSE),Semestre_1,6,FALSE))),"0")+IFERROR(((VLOOKUP((VLOOKUP(D37,Affectation_S1!$AO$8:$AU$216,6,FALSE)),TOUT_MODULES!$B$5:$F$157,5,FALSE))*(VLOOKUP(VLOOKUP(D37,Affectation_S1!$AO$8:$AU$216,6,FALSE),Semestre_1,6,FALSE))),"0")+IFERROR(((VLOOKUP((VLOOKUP(D37,Affectation_S1!$AO$8:$AU$216,7,FALSE)),TOUT_MODULES!$B$5:$F$157,5,FALSE))*(VLOOKUP(VLOOKUP(D37,Affectation_S1!$AO$8:$AU$216,7,FALSE),Semestre_1,6,FALSE))),"0"),"error")</f>
        <v>0</v>
      </c>
      <c r="H37" s="940">
        <f t="shared" si="0"/>
        <v>7.5</v>
      </c>
      <c r="I37" s="939">
        <f>IFERROR((IFERROR(VLOOKUP((VLOOKUP(D37,Affectation_S2!AO37:AT245,3,FALSE)),Semestre_002,3,FALSE),"0"))+(IFERROR(VLOOKUP((VLOOKUP(D37,Affectation_S2!AO37:AT245,4,FALSE)),Semestre_002,3,FALSE),"0"))+(IFERROR(VLOOKUP((VLOOKUP(D37,Affectation_S2!AO37:AT245,5,FALSE)),Semestre_002,3,FALSE),"0"))+(IFERROR(VLOOKUP((VLOOKUP(D37,Affectation_S2!AO37:AT245,6,FALSE)),Semestre_002,3,FALSE),"0"))+(IFERROR(VLOOKUP((VLOOKUP(D37,Affectation_S2!AO37:AT245,7,FALSE)),Semestre_002,3,FALSE),"0")),"error")</f>
        <v>0</v>
      </c>
      <c r="J37" s="939">
        <f>IFERROR(IFERROR(((VLOOKUP((VLOOKUP(D37,Affectation_S2!AO37:AT245,3,FALSE)),Semestre_002,4,FALSE))*(VLOOKUP(VLOOKUP(D37,Affectation_S2!AO37:AT245,3,FALSE),Semestre_002,6,FALSE))),"0")+(IFERROR(((VLOOKUP((VLOOKUP(D37,Affectation_S2!AO37:AT245,4,FALSE)),Semestre_002,4,FALSE))*(VLOOKUP(VLOOKUP(D37,Affectation_S2!AO37:AT245,4,FALSE),Semestre_002,6,FALSE))),"0"))+IFERROR(((VLOOKUP((VLOOKUP(D37,Affectation_S2!AO37:AT245,5,FALSE)),Semestre_002,4,FALSE))*(VLOOKUP(VLOOKUP(D37,Affectation_S2!AO37:AT245,5,FALSE),Semestre_002,6,FALSE))),"0")+IFERROR(((VLOOKUP((VLOOKUP(D37,Affectation_S2!AO37:AT245,6,FALSE)),Semestre_002,4,FALSE))*(VLOOKUP(VLOOKUP(D37,Affectation_S2!AO37:AT245,6,FALSE),Semestre_002,6,FALSE))),"0")+IFERROR(((VLOOKUP((VLOOKUP(D37,Affectation_S2!AO37:AT245,7,FALSE)),Semestre_002,4,FALSE))*(VLOOKUP(VLOOKUP(D37,Affectation_S2!AO37:AT245,7,FALSE),Semestre_002,6,FALSE))),"0"),"Error")</f>
        <v>0</v>
      </c>
      <c r="K37" s="939">
        <f>IFERROR(IFERROR(((VLOOKUP((VLOOKUP(D37,Affectation_S2!AO37:AT245,3,FALSE)),Semestre_002,5,FALSE))*(VLOOKUP(VLOOKUP(D37,Affectation_S2!AO37:AT245,3,FALSE),Semestre_002,6,FALSE))),"0")+(IFERROR(((VLOOKUP((VLOOKUP(D37,Affectation_S2!AO37:AT245,4,FALSE)),Semestre_002,5,FALSE))*(VLOOKUP(VLOOKUP(D37,Affectation_S2!AO37:AT245,4,FALSE),Semestre_002,6,FALSE))),"0"))+IFERROR(((VLOOKUP((VLOOKUP(D37,Affectation_S2!AO37:AT245,5,FALSE)),Semestre_002,5,FALSE))*(VLOOKUP(VLOOKUP(D37,Affectation_S2!AO37:AT245,5,FALSE),Semestre_002,6,FALSE))),"0")+IFERROR(((VLOOKUP((VLOOKUP(D37,Affectation_S2!AO37:AT245,6,FALSE)),Semestre_002,5,FALSE))*(VLOOKUP(VLOOKUP(D37,Affectation_S2!AO37:AT245,6,FALSE),Semestre_002,6,FALSE))),"0")+IFERROR(((VLOOKUP((VLOOKUP(D37,Affectation_S2!AO37:AT245,7,FALSE)),Semestre_002,5,FALSE))*(VLOOKUP(VLOOKUP(D37,Affectation_S2!AO37:AT245,7,FALSE),Semestre_002,6,FALSE))),"0"),"Error")</f>
        <v>0</v>
      </c>
      <c r="L37" s="941">
        <f t="shared" si="1"/>
        <v>0</v>
      </c>
      <c r="M37" s="942">
        <f t="shared" si="2"/>
        <v>7.5</v>
      </c>
      <c r="N37" s="945">
        <f t="shared" si="3"/>
        <v>10.5</v>
      </c>
    </row>
    <row r="38" spans="4:14" ht="15.75">
      <c r="D38" s="943" t="s">
        <v>48</v>
      </c>
      <c r="E38" s="939">
        <f>IFERROR((IFERROR(VLOOKUP((VLOOKUP(D38,Affectation_S1!$AO$8:$AU$216,3,FALSE)),TOUT_MODULES!$B$5:$F$157,3,FALSE),"0"))+(IFERROR(VLOOKUP((VLOOKUP(D38,Affectation_S1!$AO$8:$AU$216,4,FALSE)),TOUT_MODULES!$B$5:$F$157,3,FALSE),"0"))+(IFERROR(VLOOKUP((VLOOKUP(D38,Affectation_S1!$AO$8:$AU$216,5,FALSE)),TOUT_MODULES!$B$5:$F$157,3,FALSE),"0"))+(IFERROR(VLOOKUP((VLOOKUP(D38,Affectation_S1!$AO$8:$AU$216,6,FALSE)),TOUT_MODULES!$B$5:$F$157,3,FALSE),"0"))+(IFERROR(VLOOKUP((VLOOKUP(D38,Affectation_S1!$AO$8:$AU$216,7,FALSE)),TOUT_MODULES!$B$5:$F$157,3,FALSE),"0")),"Error")</f>
        <v>3</v>
      </c>
      <c r="F38" s="939">
        <f>IFERROR(IFERROR(((VLOOKUP((VLOOKUP(D38,Affectation_S1!$AO$8:$AU$216,3,FALSE)),TOUT_MODULES!$B$5:$F$157,4,FALSE))*(VLOOKUP(VLOOKUP(D38,Affectation_S1!$AO$8:$AU$216,3,FALSE),Semestre_1,6,FALSE))),"0")+(IFERROR(((VLOOKUP((VLOOKUP(D38,Affectation_S1!$AO$8:$AU$216,4,FALSE)),TOUT_MODULES!$B$5:$F$157,4,FALSE))*(VLOOKUP(VLOOKUP(D38,Affectation_S1!$AO$8:$AU$216,4,FALSE),Semestre_1,6,FALSE))),"0"))+IFERROR(((VLOOKUP((VLOOKUP(D38,Affectation_S1!$AO$8:$AU$216,5,FALSE)),TOUT_MODULES!$B$5:$F$157,4,FALSE))*(VLOOKUP(VLOOKUP(D38,Affectation_S1!$AO$8:$AU$216,5,FALSE),Semestre_1,6,FALSE))),"0")+IFERROR(((VLOOKUP((VLOOKUP(D38,Affectation_S1!$AO$8:$AU$216,6,FALSE)),TOUT_MODULES!$B$5:$F$157,4,FALSE))*(VLOOKUP(VLOOKUP(D38,Affectation_S1!$AO$8:$AU$216,6,FALSE),Semestre_1,6,FALSE))),"0")+IFERROR(((VLOOKUP((VLOOKUP(D38,Affectation_S1!$AO$8:$AU$216,7,FALSE)),TOUT_MODULES!$B$5:$F$157,4,FALSE))*(VLOOKUP(VLOOKUP(D38,Affectation_S1!$AO$8:$AU$216,7,FALSE),Semestre_1,6,FALSE))),"0"),"Error")</f>
        <v>3</v>
      </c>
      <c r="G38" s="939">
        <f>IFERROR(IFERROR(((VLOOKUP((VLOOKUP(D38,Affectation_S1!$AO$8:$AU$216,3,FALSE)),TOUT_MODULES!$B$5:$F$157,5,FALSE))*(VLOOKUP(VLOOKUP(D38,Affectation_S1!$AO$8:$AU$216,3,FALSE),Semestre_1,6,FALSE))),"0")+(IFERROR(((VLOOKUP((VLOOKUP(D38,Affectation_S1!$AO$8:$AU$216,4,FALSE)),TOUT_MODULES!$B$5:$F$157,5,FALSE))*(VLOOKUP(VLOOKUP(D38,Affectation_S1!$AO$8:$AU$216,4,FALSE),Semestre_1,6,FALSE))),"0"))+IFERROR(((VLOOKUP((VLOOKUP(D38,Affectation_S1!$AO$8:$AU$216,5,FALSE)),TOUT_MODULES!$B$5:$F$157,5,FALSE))*(VLOOKUP(VLOOKUP(D38,Affectation_S1!$AO$8:$AU$216,5,FALSE),Semestre_1,6,FALSE))),"0")+IFERROR(((VLOOKUP((VLOOKUP(D38,Affectation_S1!$AO$8:$AU$216,6,FALSE)),TOUT_MODULES!$B$5:$F$157,5,FALSE))*(VLOOKUP(VLOOKUP(D38,Affectation_S1!$AO$8:$AU$216,6,FALSE),Semestre_1,6,FALSE))),"0")+IFERROR(((VLOOKUP((VLOOKUP(D38,Affectation_S1!$AO$8:$AU$216,7,FALSE)),TOUT_MODULES!$B$5:$F$157,5,FALSE))*(VLOOKUP(VLOOKUP(D38,Affectation_S1!$AO$8:$AU$216,7,FALSE),Semestre_1,6,FALSE))),"0"),"error")</f>
        <v>0</v>
      </c>
      <c r="H38" s="940">
        <f t="shared" si="0"/>
        <v>7.5</v>
      </c>
      <c r="I38" s="939">
        <f>IFERROR((IFERROR(VLOOKUP((VLOOKUP(D38,Affectation_S2!AO38:AT246,3,FALSE)),Semestre_002,3,FALSE),"0"))+(IFERROR(VLOOKUP((VLOOKUP(D38,Affectation_S2!AO38:AT246,4,FALSE)),Semestre_002,3,FALSE),"0"))+(IFERROR(VLOOKUP((VLOOKUP(D38,Affectation_S2!AO38:AT246,5,FALSE)),Semestre_002,3,FALSE),"0"))+(IFERROR(VLOOKUP((VLOOKUP(D38,Affectation_S2!AO38:AT246,6,FALSE)),Semestre_002,3,FALSE),"0"))+(IFERROR(VLOOKUP((VLOOKUP(D38,Affectation_S2!AO38:AT246,7,FALSE)),Semestre_002,3,FALSE),"0")),"error")</f>
        <v>1.5</v>
      </c>
      <c r="J38" s="939">
        <f>IFERROR(IFERROR(((VLOOKUP((VLOOKUP(D38,Affectation_S2!AO38:AT246,3,FALSE)),Semestre_002,4,FALSE))*(VLOOKUP(VLOOKUP(D38,Affectation_S2!AO38:AT246,3,FALSE),Semestre_002,6,FALSE))),"0")+(IFERROR(((VLOOKUP((VLOOKUP(D38,Affectation_S2!AO38:AT246,4,FALSE)),Semestre_002,4,FALSE))*(VLOOKUP(VLOOKUP(D38,Affectation_S2!AO38:AT246,4,FALSE),Semestre_002,6,FALSE))),"0"))+IFERROR(((VLOOKUP((VLOOKUP(D38,Affectation_S2!AO38:AT246,5,FALSE)),Semestre_002,4,FALSE))*(VLOOKUP(VLOOKUP(D38,Affectation_S2!AO38:AT246,5,FALSE),Semestre_002,6,FALSE))),"0")+IFERROR(((VLOOKUP((VLOOKUP(D38,Affectation_S2!AO38:AT246,6,FALSE)),Semestre_002,4,FALSE))*(VLOOKUP(VLOOKUP(D38,Affectation_S2!AO38:AT246,6,FALSE),Semestre_002,6,FALSE))),"0")+IFERROR(((VLOOKUP((VLOOKUP(D38,Affectation_S2!AO38:AT246,7,FALSE)),Semestre_002,4,FALSE))*(VLOOKUP(VLOOKUP(D38,Affectation_S2!AO38:AT246,7,FALSE),Semestre_002,6,FALSE))),"0"),"Error")</f>
        <v>0</v>
      </c>
      <c r="K38" s="939">
        <f>IFERROR(IFERROR(((VLOOKUP((VLOOKUP(D38,Affectation_S2!AO38:AT246,3,FALSE)),Semestre_002,5,FALSE))*(VLOOKUP(VLOOKUP(D38,Affectation_S2!AO38:AT246,3,FALSE),Semestre_002,6,FALSE))),"0")+(IFERROR(((VLOOKUP((VLOOKUP(D38,Affectation_S2!AO38:AT246,4,FALSE)),Semestre_002,5,FALSE))*(VLOOKUP(VLOOKUP(D38,Affectation_S2!AO38:AT246,4,FALSE),Semestre_002,6,FALSE))),"0"))+IFERROR(((VLOOKUP((VLOOKUP(D38,Affectation_S2!AO38:AT246,5,FALSE)),Semestre_002,5,FALSE))*(VLOOKUP(VLOOKUP(D38,Affectation_S2!AO38:AT246,5,FALSE),Semestre_002,6,FALSE))),"0")+IFERROR(((VLOOKUP((VLOOKUP(D38,Affectation_S2!AO38:AT246,6,FALSE)),Semestre_002,5,FALSE))*(VLOOKUP(VLOOKUP(D38,Affectation_S2!AO38:AT246,6,FALSE),Semestre_002,6,FALSE))),"0")+IFERROR(((VLOOKUP((VLOOKUP(D38,Affectation_S2!AO38:AT246,7,FALSE)),Semestre_002,5,FALSE))*(VLOOKUP(VLOOKUP(D38,Affectation_S2!AO38:AT246,7,FALSE),Semestre_002,6,FALSE))),"0"),"Error")</f>
        <v>0</v>
      </c>
      <c r="L38" s="941">
        <f t="shared" si="1"/>
        <v>2.25</v>
      </c>
      <c r="M38" s="942">
        <f t="shared" si="2"/>
        <v>9.75</v>
      </c>
      <c r="N38" s="945">
        <f t="shared" si="3"/>
        <v>8.25</v>
      </c>
    </row>
    <row r="39" spans="4:14" ht="15.75">
      <c r="D39" s="943" t="s">
        <v>77</v>
      </c>
      <c r="E39" s="939">
        <f>IFERROR((IFERROR(VLOOKUP((VLOOKUP(D39,Affectation_S1!$AO$8:$AU$216,3,FALSE)),TOUT_MODULES!$B$5:$F$157,3,FALSE),"0"))+(IFERROR(VLOOKUP((VLOOKUP(D39,Affectation_S1!$AO$8:$AU$216,4,FALSE)),TOUT_MODULES!$B$5:$F$157,3,FALSE),"0"))+(IFERROR(VLOOKUP((VLOOKUP(D39,Affectation_S1!$AO$8:$AU$216,5,FALSE)),TOUT_MODULES!$B$5:$F$157,3,FALSE),"0"))+(IFERROR(VLOOKUP((VLOOKUP(D39,Affectation_S1!$AO$8:$AU$216,6,FALSE)),TOUT_MODULES!$B$5:$F$157,3,FALSE),"0"))+(IFERROR(VLOOKUP((VLOOKUP(D39,Affectation_S1!$AO$8:$AU$216,7,FALSE)),TOUT_MODULES!$B$5:$F$157,3,FALSE),"0")),"Error")</f>
        <v>0</v>
      </c>
      <c r="F39" s="939">
        <f>IFERROR(IFERROR(((VLOOKUP((VLOOKUP(D39,Affectation_S1!$AO$8:$AU$216,3,FALSE)),TOUT_MODULES!$B$5:$F$157,4,FALSE))*(VLOOKUP(VLOOKUP(D39,Affectation_S1!$AO$8:$AU$216,3,FALSE),Semestre_1,6,FALSE))),"0")+(IFERROR(((VLOOKUP((VLOOKUP(D39,Affectation_S1!$AO$8:$AU$216,4,FALSE)),TOUT_MODULES!$B$5:$F$157,4,FALSE))*(VLOOKUP(VLOOKUP(D39,Affectation_S1!$AO$8:$AU$216,4,FALSE),Semestre_1,6,FALSE))),"0"))+IFERROR(((VLOOKUP((VLOOKUP(D39,Affectation_S1!$AO$8:$AU$216,5,FALSE)),TOUT_MODULES!$B$5:$F$157,4,FALSE))*(VLOOKUP(VLOOKUP(D39,Affectation_S1!$AO$8:$AU$216,5,FALSE),Semestre_1,6,FALSE))),"0")+IFERROR(((VLOOKUP((VLOOKUP(D39,Affectation_S1!$AO$8:$AU$216,6,FALSE)),TOUT_MODULES!$B$5:$F$157,4,FALSE))*(VLOOKUP(VLOOKUP(D39,Affectation_S1!$AO$8:$AU$216,6,FALSE),Semestre_1,6,FALSE))),"0")+IFERROR(((VLOOKUP((VLOOKUP(D39,Affectation_S1!$AO$8:$AU$216,7,FALSE)),TOUT_MODULES!$B$5:$F$157,4,FALSE))*(VLOOKUP(VLOOKUP(D39,Affectation_S1!$AO$8:$AU$216,7,FALSE),Semestre_1,6,FALSE))),"0"),"Error")</f>
        <v>0</v>
      </c>
      <c r="G39" s="939">
        <f>IFERROR(IFERROR(((VLOOKUP((VLOOKUP(D39,Affectation_S1!$AO$8:$AU$216,3,FALSE)),TOUT_MODULES!$B$5:$F$157,5,FALSE))*(VLOOKUP(VLOOKUP(D39,Affectation_S1!$AO$8:$AU$216,3,FALSE),Semestre_1,6,FALSE))),"0")+(IFERROR(((VLOOKUP((VLOOKUP(D39,Affectation_S1!$AO$8:$AU$216,4,FALSE)),TOUT_MODULES!$B$5:$F$157,5,FALSE))*(VLOOKUP(VLOOKUP(D39,Affectation_S1!$AO$8:$AU$216,4,FALSE),Semestre_1,6,FALSE))),"0"))+IFERROR(((VLOOKUP((VLOOKUP(D39,Affectation_S1!$AO$8:$AU$216,5,FALSE)),TOUT_MODULES!$B$5:$F$157,5,FALSE))*(VLOOKUP(VLOOKUP(D39,Affectation_S1!$AO$8:$AU$216,5,FALSE),Semestre_1,6,FALSE))),"0")+IFERROR(((VLOOKUP((VLOOKUP(D39,Affectation_S1!$AO$8:$AU$216,6,FALSE)),TOUT_MODULES!$B$5:$F$157,5,FALSE))*(VLOOKUP(VLOOKUP(D39,Affectation_S1!$AO$8:$AU$216,6,FALSE),Semestre_1,6,FALSE))),"0")+IFERROR(((VLOOKUP((VLOOKUP(D39,Affectation_S1!$AO$8:$AU$216,7,FALSE)),TOUT_MODULES!$B$5:$F$157,5,FALSE))*(VLOOKUP(VLOOKUP(D39,Affectation_S1!$AO$8:$AU$216,7,FALSE),Semestre_1,6,FALSE))),"0"),"error")</f>
        <v>0</v>
      </c>
      <c r="H39" s="940">
        <f t="shared" si="0"/>
        <v>0</v>
      </c>
      <c r="I39" s="939">
        <f>IFERROR((IFERROR(VLOOKUP((VLOOKUP(D39,Affectation_S2!AO39:AT247,3,FALSE)),Semestre_002,3,FALSE),"0"))+(IFERROR(VLOOKUP((VLOOKUP(D39,Affectation_S2!AO39:AT247,4,FALSE)),Semestre_002,3,FALSE),"0"))+(IFERROR(VLOOKUP((VLOOKUP(D39,Affectation_S2!AO39:AT247,5,FALSE)),Semestre_002,3,FALSE),"0"))+(IFERROR(VLOOKUP((VLOOKUP(D39,Affectation_S2!AO39:AT247,6,FALSE)),Semestre_002,3,FALSE),"0"))+(IFERROR(VLOOKUP((VLOOKUP(D39,Affectation_S2!AO39:AT247,7,FALSE)),Semestre_002,3,FALSE),"0")),"error")</f>
        <v>0</v>
      </c>
      <c r="J39" s="939">
        <f>IFERROR(IFERROR(((VLOOKUP((VLOOKUP(D39,Affectation_S2!AO39:AT247,3,FALSE)),Semestre_002,4,FALSE))*(VLOOKUP(VLOOKUP(D39,Affectation_S2!AO39:AT247,3,FALSE),Semestre_002,6,FALSE))),"0")+(IFERROR(((VLOOKUP((VLOOKUP(D39,Affectation_S2!AO39:AT247,4,FALSE)),Semestre_002,4,FALSE))*(VLOOKUP(VLOOKUP(D39,Affectation_S2!AO39:AT247,4,FALSE),Semestre_002,6,FALSE))),"0"))+IFERROR(((VLOOKUP((VLOOKUP(D39,Affectation_S2!AO39:AT247,5,FALSE)),Semestre_002,4,FALSE))*(VLOOKUP(VLOOKUP(D39,Affectation_S2!AO39:AT247,5,FALSE),Semestre_002,6,FALSE))),"0")+IFERROR(((VLOOKUP((VLOOKUP(D39,Affectation_S2!AO39:AT247,6,FALSE)),Semestre_002,4,FALSE))*(VLOOKUP(VLOOKUP(D39,Affectation_S2!AO39:AT247,6,FALSE),Semestre_002,6,FALSE))),"0")+IFERROR(((VLOOKUP((VLOOKUP(D39,Affectation_S2!AO39:AT247,7,FALSE)),Semestre_002,4,FALSE))*(VLOOKUP(VLOOKUP(D39,Affectation_S2!AO39:AT247,7,FALSE),Semestre_002,6,FALSE))),"0"),"Error")</f>
        <v>0</v>
      </c>
      <c r="K39" s="939">
        <f>IFERROR(IFERROR(((VLOOKUP((VLOOKUP(D39,Affectation_S2!AO39:AT247,3,FALSE)),Semestre_002,5,FALSE))*(VLOOKUP(VLOOKUP(D39,Affectation_S2!AO39:AT247,3,FALSE),Semestre_002,6,FALSE))),"0")+(IFERROR(((VLOOKUP((VLOOKUP(D39,Affectation_S2!AO39:AT247,4,FALSE)),Semestre_002,5,FALSE))*(VLOOKUP(VLOOKUP(D39,Affectation_S2!AO39:AT247,4,FALSE),Semestre_002,6,FALSE))),"0"))+IFERROR(((VLOOKUP((VLOOKUP(D39,Affectation_S2!AO39:AT247,5,FALSE)),Semestre_002,5,FALSE))*(VLOOKUP(VLOOKUP(D39,Affectation_S2!AO39:AT247,5,FALSE),Semestre_002,6,FALSE))),"0")+IFERROR(((VLOOKUP((VLOOKUP(D39,Affectation_S2!AO39:AT247,6,FALSE)),Semestre_002,5,FALSE))*(VLOOKUP(VLOOKUP(D39,Affectation_S2!AO39:AT247,6,FALSE),Semestre_002,6,FALSE))),"0")+IFERROR(((VLOOKUP((VLOOKUP(D39,Affectation_S2!AO39:AT247,7,FALSE)),Semestre_002,5,FALSE))*(VLOOKUP(VLOOKUP(D39,Affectation_S2!AO39:AT247,7,FALSE),Semestre_002,6,FALSE))),"0"),"Error")</f>
        <v>0</v>
      </c>
      <c r="L39" s="941">
        <f t="shared" si="1"/>
        <v>0</v>
      </c>
      <c r="M39" s="942">
        <f t="shared" si="2"/>
        <v>0</v>
      </c>
      <c r="N39" s="945">
        <f t="shared" si="3"/>
        <v>18</v>
      </c>
    </row>
    <row r="40" spans="4:14" ht="15.75">
      <c r="D40" s="943" t="s">
        <v>75</v>
      </c>
      <c r="E40" s="939">
        <f>IFERROR((IFERROR(VLOOKUP((VLOOKUP(D40,Affectation_S1!$AO$8:$AU$216,3,FALSE)),TOUT_MODULES!$B$5:$F$157,3,FALSE),"0"))+(IFERROR(VLOOKUP((VLOOKUP(D40,Affectation_S1!$AO$8:$AU$216,4,FALSE)),TOUT_MODULES!$B$5:$F$157,3,FALSE),"0"))+(IFERROR(VLOOKUP((VLOOKUP(D40,Affectation_S1!$AO$8:$AU$216,5,FALSE)),TOUT_MODULES!$B$5:$F$157,3,FALSE),"0"))+(IFERROR(VLOOKUP((VLOOKUP(D40,Affectation_S1!$AO$8:$AU$216,6,FALSE)),TOUT_MODULES!$B$5:$F$157,3,FALSE),"0"))+(IFERROR(VLOOKUP((VLOOKUP(D40,Affectation_S1!$AO$8:$AU$216,7,FALSE)),TOUT_MODULES!$B$5:$F$157,3,FALSE),"0")),"Error")</f>
        <v>0</v>
      </c>
      <c r="F40" s="939">
        <f>IFERROR(IFERROR(((VLOOKUP((VLOOKUP(D40,Affectation_S1!$AO$8:$AU$216,3,FALSE)),TOUT_MODULES!$B$5:$F$157,4,FALSE))*(VLOOKUP(VLOOKUP(D40,Affectation_S1!$AO$8:$AU$216,3,FALSE),Semestre_1,6,FALSE))),"0")+(IFERROR(((VLOOKUP((VLOOKUP(D40,Affectation_S1!$AO$8:$AU$216,4,FALSE)),TOUT_MODULES!$B$5:$F$157,4,FALSE))*(VLOOKUP(VLOOKUP(D40,Affectation_S1!$AO$8:$AU$216,4,FALSE),Semestre_1,6,FALSE))),"0"))+IFERROR(((VLOOKUP((VLOOKUP(D40,Affectation_S1!$AO$8:$AU$216,5,FALSE)),TOUT_MODULES!$B$5:$F$157,4,FALSE))*(VLOOKUP(VLOOKUP(D40,Affectation_S1!$AO$8:$AU$216,5,FALSE),Semestre_1,6,FALSE))),"0")+IFERROR(((VLOOKUP((VLOOKUP(D40,Affectation_S1!$AO$8:$AU$216,6,FALSE)),TOUT_MODULES!$B$5:$F$157,4,FALSE))*(VLOOKUP(VLOOKUP(D40,Affectation_S1!$AO$8:$AU$216,6,FALSE),Semestre_1,6,FALSE))),"0")+IFERROR(((VLOOKUP((VLOOKUP(D40,Affectation_S1!$AO$8:$AU$216,7,FALSE)),TOUT_MODULES!$B$5:$F$157,4,FALSE))*(VLOOKUP(VLOOKUP(D40,Affectation_S1!$AO$8:$AU$216,7,FALSE),Semestre_1,6,FALSE))),"0"),"Error")</f>
        <v>0</v>
      </c>
      <c r="G40" s="939">
        <f>IFERROR(IFERROR(((VLOOKUP((VLOOKUP(D40,Affectation_S1!$AO$8:$AU$216,3,FALSE)),TOUT_MODULES!$B$5:$F$157,5,FALSE))*(VLOOKUP(VLOOKUP(D40,Affectation_S1!$AO$8:$AU$216,3,FALSE),Semestre_1,6,FALSE))),"0")+(IFERROR(((VLOOKUP((VLOOKUP(D40,Affectation_S1!$AO$8:$AU$216,4,FALSE)),TOUT_MODULES!$B$5:$F$157,5,FALSE))*(VLOOKUP(VLOOKUP(D40,Affectation_S1!$AO$8:$AU$216,4,FALSE),Semestre_1,6,FALSE))),"0"))+IFERROR(((VLOOKUP((VLOOKUP(D40,Affectation_S1!$AO$8:$AU$216,5,FALSE)),TOUT_MODULES!$B$5:$F$157,5,FALSE))*(VLOOKUP(VLOOKUP(D40,Affectation_S1!$AO$8:$AU$216,5,FALSE),Semestre_1,6,FALSE))),"0")+IFERROR(((VLOOKUP((VLOOKUP(D40,Affectation_S1!$AO$8:$AU$216,6,FALSE)),TOUT_MODULES!$B$5:$F$157,5,FALSE))*(VLOOKUP(VLOOKUP(D40,Affectation_S1!$AO$8:$AU$216,6,FALSE),Semestre_1,6,FALSE))),"0")+IFERROR(((VLOOKUP((VLOOKUP(D40,Affectation_S1!$AO$8:$AU$216,7,FALSE)),TOUT_MODULES!$B$5:$F$157,5,FALSE))*(VLOOKUP(VLOOKUP(D40,Affectation_S1!$AO$8:$AU$216,7,FALSE),Semestre_1,6,FALSE))),"0"),"error")</f>
        <v>0</v>
      </c>
      <c r="H40" s="940">
        <f t="shared" si="0"/>
        <v>0</v>
      </c>
      <c r="I40" s="939">
        <f>IFERROR((IFERROR(VLOOKUP((VLOOKUP(D40,Affectation_S2!AO40:AT248,3,FALSE)),Semestre_002,3,FALSE),"0"))+(IFERROR(VLOOKUP((VLOOKUP(D40,Affectation_S2!AO40:AT248,4,FALSE)),Semestre_002,3,FALSE),"0"))+(IFERROR(VLOOKUP((VLOOKUP(D40,Affectation_S2!AO40:AT248,5,FALSE)),Semestre_002,3,FALSE),"0"))+(IFERROR(VLOOKUP((VLOOKUP(D40,Affectation_S2!AO40:AT248,6,FALSE)),Semestre_002,3,FALSE),"0"))+(IFERROR(VLOOKUP((VLOOKUP(D40,Affectation_S2!AO40:AT248,7,FALSE)),Semestre_002,3,FALSE),"0")),"error")</f>
        <v>0</v>
      </c>
      <c r="J40" s="939">
        <f>IFERROR(IFERROR(((VLOOKUP((VLOOKUP(D40,Affectation_S2!AO40:AT248,3,FALSE)),Semestre_002,4,FALSE))*(VLOOKUP(VLOOKUP(D40,Affectation_S2!AO40:AT248,3,FALSE),Semestre_002,6,FALSE))),"0")+(IFERROR(((VLOOKUP((VLOOKUP(D40,Affectation_S2!AO40:AT248,4,FALSE)),Semestre_002,4,FALSE))*(VLOOKUP(VLOOKUP(D40,Affectation_S2!AO40:AT248,4,FALSE),Semestre_002,6,FALSE))),"0"))+IFERROR(((VLOOKUP((VLOOKUP(D40,Affectation_S2!AO40:AT248,5,FALSE)),Semestre_002,4,FALSE))*(VLOOKUP(VLOOKUP(D40,Affectation_S2!AO40:AT248,5,FALSE),Semestre_002,6,FALSE))),"0")+IFERROR(((VLOOKUP((VLOOKUP(D40,Affectation_S2!AO40:AT248,6,FALSE)),Semestre_002,4,FALSE))*(VLOOKUP(VLOOKUP(D40,Affectation_S2!AO40:AT248,6,FALSE),Semestre_002,6,FALSE))),"0")+IFERROR(((VLOOKUP((VLOOKUP(D40,Affectation_S2!AO40:AT248,7,FALSE)),Semestre_002,4,FALSE))*(VLOOKUP(VLOOKUP(D40,Affectation_S2!AO40:AT248,7,FALSE),Semestre_002,6,FALSE))),"0"),"Error")</f>
        <v>0</v>
      </c>
      <c r="K40" s="939">
        <f>IFERROR(IFERROR(((VLOOKUP((VLOOKUP(D40,Affectation_S2!AO40:AT248,3,FALSE)),Semestre_002,5,FALSE))*(VLOOKUP(VLOOKUP(D40,Affectation_S2!AO40:AT248,3,FALSE),Semestre_002,6,FALSE))),"0")+(IFERROR(((VLOOKUP((VLOOKUP(D40,Affectation_S2!AO40:AT248,4,FALSE)),Semestre_002,5,FALSE))*(VLOOKUP(VLOOKUP(D40,Affectation_S2!AO40:AT248,4,FALSE),Semestre_002,6,FALSE))),"0"))+IFERROR(((VLOOKUP((VLOOKUP(D40,Affectation_S2!AO40:AT248,5,FALSE)),Semestre_002,5,FALSE))*(VLOOKUP(VLOOKUP(D40,Affectation_S2!AO40:AT248,5,FALSE),Semestre_002,6,FALSE))),"0")+IFERROR(((VLOOKUP((VLOOKUP(D40,Affectation_S2!AO40:AT248,6,FALSE)),Semestre_002,5,FALSE))*(VLOOKUP(VLOOKUP(D40,Affectation_S2!AO40:AT248,6,FALSE),Semestre_002,6,FALSE))),"0")+IFERROR(((VLOOKUP((VLOOKUP(D40,Affectation_S2!AO40:AT248,7,FALSE)),Semestre_002,5,FALSE))*(VLOOKUP(VLOOKUP(D40,Affectation_S2!AO40:AT248,7,FALSE),Semestre_002,6,FALSE))),"0"),"Error")</f>
        <v>3</v>
      </c>
      <c r="L40" s="941">
        <f t="shared" si="1"/>
        <v>2.25</v>
      </c>
      <c r="M40" s="942">
        <f t="shared" si="2"/>
        <v>2.25</v>
      </c>
      <c r="N40" s="945">
        <f t="shared" si="3"/>
        <v>15.75</v>
      </c>
    </row>
    <row r="41" spans="4:14" ht="15.75">
      <c r="D41" s="943" t="s">
        <v>35</v>
      </c>
      <c r="E41" s="939">
        <f>IFERROR((IFERROR(VLOOKUP((VLOOKUP(D41,Affectation_S1!$AO$8:$AU$216,3,FALSE)),TOUT_MODULES!$B$5:$F$157,3,FALSE),"0"))+(IFERROR(VLOOKUP((VLOOKUP(D41,Affectation_S1!$AO$8:$AU$216,4,FALSE)),TOUT_MODULES!$B$5:$F$157,3,FALSE),"0"))+(IFERROR(VLOOKUP((VLOOKUP(D41,Affectation_S1!$AO$8:$AU$216,5,FALSE)),TOUT_MODULES!$B$5:$F$157,3,FALSE),"0"))+(IFERROR(VLOOKUP((VLOOKUP(D41,Affectation_S1!$AO$8:$AU$216,6,FALSE)),TOUT_MODULES!$B$5:$F$157,3,FALSE),"0"))+(IFERROR(VLOOKUP((VLOOKUP(D41,Affectation_S1!$AO$8:$AU$216,7,FALSE)),TOUT_MODULES!$B$5:$F$157,3,FALSE),"0")),"Error")</f>
        <v>0</v>
      </c>
      <c r="F41" s="939">
        <f>IFERROR(IFERROR(((VLOOKUP((VLOOKUP(D41,Affectation_S1!$AO$8:$AU$216,3,FALSE)),TOUT_MODULES!$B$5:$F$157,4,FALSE))*(VLOOKUP(VLOOKUP(D41,Affectation_S1!$AO$8:$AU$216,3,FALSE),Semestre_1,6,FALSE))),"0")+(IFERROR(((VLOOKUP((VLOOKUP(D41,Affectation_S1!$AO$8:$AU$216,4,FALSE)),TOUT_MODULES!$B$5:$F$157,4,FALSE))*(VLOOKUP(VLOOKUP(D41,Affectation_S1!$AO$8:$AU$216,4,FALSE),Semestre_1,6,FALSE))),"0"))+IFERROR(((VLOOKUP((VLOOKUP(D41,Affectation_S1!$AO$8:$AU$216,5,FALSE)),TOUT_MODULES!$B$5:$F$157,4,FALSE))*(VLOOKUP(VLOOKUP(D41,Affectation_S1!$AO$8:$AU$216,5,FALSE),Semestre_1,6,FALSE))),"0")+IFERROR(((VLOOKUP((VLOOKUP(D41,Affectation_S1!$AO$8:$AU$216,6,FALSE)),TOUT_MODULES!$B$5:$F$157,4,FALSE))*(VLOOKUP(VLOOKUP(D41,Affectation_S1!$AO$8:$AU$216,6,FALSE),Semestre_1,6,FALSE))),"0")+IFERROR(((VLOOKUP((VLOOKUP(D41,Affectation_S1!$AO$8:$AU$216,7,FALSE)),TOUT_MODULES!$B$5:$F$157,4,FALSE))*(VLOOKUP(VLOOKUP(D41,Affectation_S1!$AO$8:$AU$216,7,FALSE),Semestre_1,6,FALSE))),"0"),"Error")</f>
        <v>0</v>
      </c>
      <c r="G41" s="939">
        <f>IFERROR(IFERROR(((VLOOKUP((VLOOKUP(D41,Affectation_S1!$AO$8:$AU$216,3,FALSE)),TOUT_MODULES!$B$5:$F$157,5,FALSE))*(VLOOKUP(VLOOKUP(D41,Affectation_S1!$AO$8:$AU$216,3,FALSE),Semestre_1,6,FALSE))),"0")+(IFERROR(((VLOOKUP((VLOOKUP(D41,Affectation_S1!$AO$8:$AU$216,4,FALSE)),TOUT_MODULES!$B$5:$F$157,5,FALSE))*(VLOOKUP(VLOOKUP(D41,Affectation_S1!$AO$8:$AU$216,4,FALSE),Semestre_1,6,FALSE))),"0"))+IFERROR(((VLOOKUP((VLOOKUP(D41,Affectation_S1!$AO$8:$AU$216,5,FALSE)),TOUT_MODULES!$B$5:$F$157,5,FALSE))*(VLOOKUP(VLOOKUP(D41,Affectation_S1!$AO$8:$AU$216,5,FALSE),Semestre_1,6,FALSE))),"0")+IFERROR(((VLOOKUP((VLOOKUP(D41,Affectation_S1!$AO$8:$AU$216,6,FALSE)),TOUT_MODULES!$B$5:$F$157,5,FALSE))*(VLOOKUP(VLOOKUP(D41,Affectation_S1!$AO$8:$AU$216,6,FALSE),Semestre_1,6,FALSE))),"0")+IFERROR(((VLOOKUP((VLOOKUP(D41,Affectation_S1!$AO$8:$AU$216,7,FALSE)),TOUT_MODULES!$B$5:$F$157,5,FALSE))*(VLOOKUP(VLOOKUP(D41,Affectation_S1!$AO$8:$AU$216,7,FALSE),Semestre_1,6,FALSE))),"0"),"error")</f>
        <v>0</v>
      </c>
      <c r="H41" s="940">
        <f t="shared" si="0"/>
        <v>0</v>
      </c>
      <c r="I41" s="939">
        <f>IFERROR((IFERROR(VLOOKUP((VLOOKUP(D41,Affectation_S2!AO41:AT249,3,FALSE)),Semestre_002,3,FALSE),"0"))+(IFERROR(VLOOKUP((VLOOKUP(D41,Affectation_S2!AO41:AT249,4,FALSE)),Semestre_002,3,FALSE),"0"))+(IFERROR(VLOOKUP((VLOOKUP(D41,Affectation_S2!AO41:AT249,5,FALSE)),Semestre_002,3,FALSE),"0"))+(IFERROR(VLOOKUP((VLOOKUP(D41,Affectation_S2!AO41:AT249,6,FALSE)),Semestre_002,3,FALSE),"0"))+(IFERROR(VLOOKUP((VLOOKUP(D41,Affectation_S2!AO41:AT249,7,FALSE)),Semestre_002,3,FALSE),"0")),"error")</f>
        <v>0</v>
      </c>
      <c r="J41" s="939">
        <f>IFERROR(IFERROR(((VLOOKUP((VLOOKUP(D41,Affectation_S2!AO41:AT249,3,FALSE)),Semestre_002,4,FALSE))*(VLOOKUP(VLOOKUP(D41,Affectation_S2!AO41:AT249,3,FALSE),Semestre_002,6,FALSE))),"0")+(IFERROR(((VLOOKUP((VLOOKUP(D41,Affectation_S2!AO41:AT249,4,FALSE)),Semestre_002,4,FALSE))*(VLOOKUP(VLOOKUP(D41,Affectation_S2!AO41:AT249,4,FALSE),Semestre_002,6,FALSE))),"0"))+IFERROR(((VLOOKUP((VLOOKUP(D41,Affectation_S2!AO41:AT249,5,FALSE)),Semestre_002,4,FALSE))*(VLOOKUP(VLOOKUP(D41,Affectation_S2!AO41:AT249,5,FALSE),Semestre_002,6,FALSE))),"0")+IFERROR(((VLOOKUP((VLOOKUP(D41,Affectation_S2!AO41:AT249,6,FALSE)),Semestre_002,4,FALSE))*(VLOOKUP(VLOOKUP(D41,Affectation_S2!AO41:AT249,6,FALSE),Semestre_002,6,FALSE))),"0")+IFERROR(((VLOOKUP((VLOOKUP(D41,Affectation_S2!AO41:AT249,7,FALSE)),Semestre_002,4,FALSE))*(VLOOKUP(VLOOKUP(D41,Affectation_S2!AO41:AT249,7,FALSE),Semestre_002,6,FALSE))),"0"),"Error")</f>
        <v>0</v>
      </c>
      <c r="K41" s="939">
        <f>IFERROR(IFERROR(((VLOOKUP((VLOOKUP(D41,Affectation_S2!AO41:AT249,3,FALSE)),Semestre_002,5,FALSE))*(VLOOKUP(VLOOKUP(D41,Affectation_S2!AO41:AT249,3,FALSE),Semestre_002,6,FALSE))),"0")+(IFERROR(((VLOOKUP((VLOOKUP(D41,Affectation_S2!AO41:AT249,4,FALSE)),Semestre_002,5,FALSE))*(VLOOKUP(VLOOKUP(D41,Affectation_S2!AO41:AT249,4,FALSE),Semestre_002,6,FALSE))),"0"))+IFERROR(((VLOOKUP((VLOOKUP(D41,Affectation_S2!AO41:AT249,5,FALSE)),Semestre_002,5,FALSE))*(VLOOKUP(VLOOKUP(D41,Affectation_S2!AO41:AT249,5,FALSE),Semestre_002,6,FALSE))),"0")+IFERROR(((VLOOKUP((VLOOKUP(D41,Affectation_S2!AO41:AT249,6,FALSE)),Semestre_002,5,FALSE))*(VLOOKUP(VLOOKUP(D41,Affectation_S2!AO41:AT249,6,FALSE),Semestre_002,6,FALSE))),"0")+IFERROR(((VLOOKUP((VLOOKUP(D41,Affectation_S2!AO41:AT249,7,FALSE)),Semestre_002,5,FALSE))*(VLOOKUP(VLOOKUP(D41,Affectation_S2!AO41:AT249,7,FALSE),Semestre_002,6,FALSE))),"0"),"Error")</f>
        <v>0</v>
      </c>
      <c r="L41" s="941">
        <f t="shared" si="1"/>
        <v>0</v>
      </c>
      <c r="M41" s="942">
        <f t="shared" si="2"/>
        <v>0</v>
      </c>
      <c r="N41" s="945">
        <f t="shared" si="3"/>
        <v>18</v>
      </c>
    </row>
    <row r="42" spans="4:14" ht="15.75">
      <c r="D42" s="943" t="s">
        <v>55</v>
      </c>
      <c r="E42" s="939">
        <f>IFERROR((IFERROR(VLOOKUP((VLOOKUP(D42,Affectation_S1!$AO$8:$AU$216,3,FALSE)),TOUT_MODULES!$B$5:$F$157,3,FALSE),"0"))+(IFERROR(VLOOKUP((VLOOKUP(D42,Affectation_S1!$AO$8:$AU$216,4,FALSE)),TOUT_MODULES!$B$5:$F$157,3,FALSE),"0"))+(IFERROR(VLOOKUP((VLOOKUP(D42,Affectation_S1!$AO$8:$AU$216,5,FALSE)),TOUT_MODULES!$B$5:$F$157,3,FALSE),"0"))+(IFERROR(VLOOKUP((VLOOKUP(D42,Affectation_S1!$AO$8:$AU$216,6,FALSE)),TOUT_MODULES!$B$5:$F$157,3,FALSE),"0"))+(IFERROR(VLOOKUP((VLOOKUP(D42,Affectation_S1!$AO$8:$AU$216,7,FALSE)),TOUT_MODULES!$B$5:$F$157,3,FALSE),"0")),"Error")</f>
        <v>0</v>
      </c>
      <c r="F42" s="939">
        <f>IFERROR(IFERROR(((VLOOKUP((VLOOKUP(D42,Affectation_S1!$AO$8:$AU$216,3,FALSE)),TOUT_MODULES!$B$5:$F$157,4,FALSE))*(VLOOKUP(VLOOKUP(D42,Affectation_S1!$AO$8:$AU$216,3,FALSE),Semestre_1,6,FALSE))),"0")+(IFERROR(((VLOOKUP((VLOOKUP(D42,Affectation_S1!$AO$8:$AU$216,4,FALSE)),TOUT_MODULES!$B$5:$F$157,4,FALSE))*(VLOOKUP(VLOOKUP(D42,Affectation_S1!$AO$8:$AU$216,4,FALSE),Semestre_1,6,FALSE))),"0"))+IFERROR(((VLOOKUP((VLOOKUP(D42,Affectation_S1!$AO$8:$AU$216,5,FALSE)),TOUT_MODULES!$B$5:$F$157,4,FALSE))*(VLOOKUP(VLOOKUP(D42,Affectation_S1!$AO$8:$AU$216,5,FALSE),Semestre_1,6,FALSE))),"0")+IFERROR(((VLOOKUP((VLOOKUP(D42,Affectation_S1!$AO$8:$AU$216,6,FALSE)),TOUT_MODULES!$B$5:$F$157,4,FALSE))*(VLOOKUP(VLOOKUP(D42,Affectation_S1!$AO$8:$AU$216,6,FALSE),Semestre_1,6,FALSE))),"0")+IFERROR(((VLOOKUP((VLOOKUP(D42,Affectation_S1!$AO$8:$AU$216,7,FALSE)),TOUT_MODULES!$B$5:$F$157,4,FALSE))*(VLOOKUP(VLOOKUP(D42,Affectation_S1!$AO$8:$AU$216,7,FALSE),Semestre_1,6,FALSE))),"0"),"Error")</f>
        <v>0</v>
      </c>
      <c r="G42" s="939">
        <f>IFERROR(IFERROR(((VLOOKUP((VLOOKUP(D42,Affectation_S1!$AO$8:$AU$216,3,FALSE)),TOUT_MODULES!$B$5:$F$157,5,FALSE))*(VLOOKUP(VLOOKUP(D42,Affectation_S1!$AO$8:$AU$216,3,FALSE),Semestre_1,6,FALSE))),"0")+(IFERROR(((VLOOKUP((VLOOKUP(D42,Affectation_S1!$AO$8:$AU$216,4,FALSE)),TOUT_MODULES!$B$5:$F$157,5,FALSE))*(VLOOKUP(VLOOKUP(D42,Affectation_S1!$AO$8:$AU$216,4,FALSE),Semestre_1,6,FALSE))),"0"))+IFERROR(((VLOOKUP((VLOOKUP(D42,Affectation_S1!$AO$8:$AU$216,5,FALSE)),TOUT_MODULES!$B$5:$F$157,5,FALSE))*(VLOOKUP(VLOOKUP(D42,Affectation_S1!$AO$8:$AU$216,5,FALSE),Semestre_1,6,FALSE))),"0")+IFERROR(((VLOOKUP((VLOOKUP(D42,Affectation_S1!$AO$8:$AU$216,6,FALSE)),TOUT_MODULES!$B$5:$F$157,5,FALSE))*(VLOOKUP(VLOOKUP(D42,Affectation_S1!$AO$8:$AU$216,6,FALSE),Semestre_1,6,FALSE))),"0")+IFERROR(((VLOOKUP((VLOOKUP(D42,Affectation_S1!$AO$8:$AU$216,7,FALSE)),TOUT_MODULES!$B$5:$F$157,5,FALSE))*(VLOOKUP(VLOOKUP(D42,Affectation_S1!$AO$8:$AU$216,7,FALSE),Semestre_1,6,FALSE))),"0"),"error")</f>
        <v>0</v>
      </c>
      <c r="H42" s="940">
        <f t="shared" si="0"/>
        <v>0</v>
      </c>
      <c r="I42" s="939">
        <f>IFERROR((IFERROR(VLOOKUP((VLOOKUP(D42,Affectation_S2!AO42:AT250,3,FALSE)),Semestre_002,3,FALSE),"0"))+(IFERROR(VLOOKUP((VLOOKUP(D42,Affectation_S2!AO42:AT250,4,FALSE)),Semestre_002,3,FALSE),"0"))+(IFERROR(VLOOKUP((VLOOKUP(D42,Affectation_S2!AO42:AT250,5,FALSE)),Semestre_002,3,FALSE),"0"))+(IFERROR(VLOOKUP((VLOOKUP(D42,Affectation_S2!AO42:AT250,6,FALSE)),Semestre_002,3,FALSE),"0"))+(IFERROR(VLOOKUP((VLOOKUP(D42,Affectation_S2!AO42:AT250,7,FALSE)),Semestre_002,3,FALSE),"0")),"error")</f>
        <v>3</v>
      </c>
      <c r="J42" s="939">
        <f>IFERROR(IFERROR(((VLOOKUP((VLOOKUP(D42,Affectation_S2!AO42:AT250,3,FALSE)),Semestre_002,4,FALSE))*(VLOOKUP(VLOOKUP(D42,Affectation_S2!AO42:AT250,3,FALSE),Semestre_002,6,FALSE))),"0")+(IFERROR(((VLOOKUP((VLOOKUP(D42,Affectation_S2!AO42:AT250,4,FALSE)),Semestre_002,4,FALSE))*(VLOOKUP(VLOOKUP(D42,Affectation_S2!AO42:AT250,4,FALSE),Semestre_002,6,FALSE))),"0"))+IFERROR(((VLOOKUP((VLOOKUP(D42,Affectation_S2!AO42:AT250,5,FALSE)),Semestre_002,4,FALSE))*(VLOOKUP(VLOOKUP(D42,Affectation_S2!AO42:AT250,5,FALSE),Semestre_002,6,FALSE))),"0")+IFERROR(((VLOOKUP((VLOOKUP(D42,Affectation_S2!AO42:AT250,6,FALSE)),Semestre_002,4,FALSE))*(VLOOKUP(VLOOKUP(D42,Affectation_S2!AO42:AT250,6,FALSE),Semestre_002,6,FALSE))),"0")+IFERROR(((VLOOKUP((VLOOKUP(D42,Affectation_S2!AO42:AT250,7,FALSE)),Semestre_002,4,FALSE))*(VLOOKUP(VLOOKUP(D42,Affectation_S2!AO42:AT250,7,FALSE),Semestre_002,6,FALSE))),"0"),"Error")</f>
        <v>1.5</v>
      </c>
      <c r="K42" s="939">
        <f>IFERROR(IFERROR(((VLOOKUP((VLOOKUP(D42,Affectation_S2!AO42:AT250,3,FALSE)),Semestre_002,5,FALSE))*(VLOOKUP(VLOOKUP(D42,Affectation_S2!AO42:AT250,3,FALSE),Semestre_002,6,FALSE))),"0")+(IFERROR(((VLOOKUP((VLOOKUP(D42,Affectation_S2!AO42:AT250,4,FALSE)),Semestre_002,5,FALSE))*(VLOOKUP(VLOOKUP(D42,Affectation_S2!AO42:AT250,4,FALSE),Semestre_002,6,FALSE))),"0"))+IFERROR(((VLOOKUP((VLOOKUP(D42,Affectation_S2!AO42:AT250,5,FALSE)),Semestre_002,5,FALSE))*(VLOOKUP(VLOOKUP(D42,Affectation_S2!AO42:AT250,5,FALSE),Semestre_002,6,FALSE))),"0")+IFERROR(((VLOOKUP((VLOOKUP(D42,Affectation_S2!AO42:AT250,6,FALSE)),Semestre_002,5,FALSE))*(VLOOKUP(VLOOKUP(D42,Affectation_S2!AO42:AT250,6,FALSE),Semestre_002,6,FALSE))),"0")+IFERROR(((VLOOKUP((VLOOKUP(D42,Affectation_S2!AO42:AT250,7,FALSE)),Semestre_002,5,FALSE))*(VLOOKUP(VLOOKUP(D42,Affectation_S2!AO42:AT250,7,FALSE),Semestre_002,6,FALSE))),"0"),"Error")</f>
        <v>0</v>
      </c>
      <c r="L42" s="941">
        <f t="shared" si="1"/>
        <v>6</v>
      </c>
      <c r="M42" s="942">
        <f t="shared" si="2"/>
        <v>6</v>
      </c>
      <c r="N42" s="945">
        <f t="shared" si="3"/>
        <v>12</v>
      </c>
    </row>
    <row r="43" spans="4:14" ht="15.75">
      <c r="D43" s="943" t="s">
        <v>46</v>
      </c>
      <c r="E43" s="939">
        <f>IFERROR((IFERROR(VLOOKUP((VLOOKUP(D43,Affectation_S1!$AO$8:$AU$216,3,FALSE)),TOUT_MODULES!$B$5:$F$157,3,FALSE),"0"))+(IFERROR(VLOOKUP((VLOOKUP(D43,Affectation_S1!$AO$8:$AU$216,4,FALSE)),TOUT_MODULES!$B$5:$F$157,3,FALSE),"0"))+(IFERROR(VLOOKUP((VLOOKUP(D43,Affectation_S1!$AO$8:$AU$216,5,FALSE)),TOUT_MODULES!$B$5:$F$157,3,FALSE),"0"))+(IFERROR(VLOOKUP((VLOOKUP(D43,Affectation_S1!$AO$8:$AU$216,6,FALSE)),TOUT_MODULES!$B$5:$F$157,3,FALSE),"0"))+(IFERROR(VLOOKUP((VLOOKUP(D43,Affectation_S1!$AO$8:$AU$216,7,FALSE)),TOUT_MODULES!$B$5:$F$157,3,FALSE),"0")),"Error")</f>
        <v>3</v>
      </c>
      <c r="F43" s="939">
        <f>IFERROR(IFERROR(((VLOOKUP((VLOOKUP(D43,Affectation_S1!$AO$8:$AU$216,3,FALSE)),TOUT_MODULES!$B$5:$F$157,4,FALSE))*(VLOOKUP(VLOOKUP(D43,Affectation_S1!$AO$8:$AU$216,3,FALSE),Semestre_1,6,FALSE))),"0")+(IFERROR(((VLOOKUP((VLOOKUP(D43,Affectation_S1!$AO$8:$AU$216,4,FALSE)),TOUT_MODULES!$B$5:$F$157,4,FALSE))*(VLOOKUP(VLOOKUP(D43,Affectation_S1!$AO$8:$AU$216,4,FALSE),Semestre_1,6,FALSE))),"0"))+IFERROR(((VLOOKUP((VLOOKUP(D43,Affectation_S1!$AO$8:$AU$216,5,FALSE)),TOUT_MODULES!$B$5:$F$157,4,FALSE))*(VLOOKUP(VLOOKUP(D43,Affectation_S1!$AO$8:$AU$216,5,FALSE),Semestre_1,6,FALSE))),"0")+IFERROR(((VLOOKUP((VLOOKUP(D43,Affectation_S1!$AO$8:$AU$216,6,FALSE)),TOUT_MODULES!$B$5:$F$157,4,FALSE))*(VLOOKUP(VLOOKUP(D43,Affectation_S1!$AO$8:$AU$216,6,FALSE),Semestre_1,6,FALSE))),"0")+IFERROR(((VLOOKUP((VLOOKUP(D43,Affectation_S1!$AO$8:$AU$216,7,FALSE)),TOUT_MODULES!$B$5:$F$157,4,FALSE))*(VLOOKUP(VLOOKUP(D43,Affectation_S1!$AO$8:$AU$216,7,FALSE),Semestre_1,6,FALSE))),"0"),"Error")</f>
        <v>3</v>
      </c>
      <c r="G43" s="939">
        <f>IFERROR(IFERROR(((VLOOKUP((VLOOKUP(D43,Affectation_S1!$AO$8:$AU$216,3,FALSE)),TOUT_MODULES!$B$5:$F$157,5,FALSE))*(VLOOKUP(VLOOKUP(D43,Affectation_S1!$AO$8:$AU$216,3,FALSE),Semestre_1,6,FALSE))),"0")+(IFERROR(((VLOOKUP((VLOOKUP(D43,Affectation_S1!$AO$8:$AU$216,4,FALSE)),TOUT_MODULES!$B$5:$F$157,5,FALSE))*(VLOOKUP(VLOOKUP(D43,Affectation_S1!$AO$8:$AU$216,4,FALSE),Semestre_1,6,FALSE))),"0"))+IFERROR(((VLOOKUP((VLOOKUP(D43,Affectation_S1!$AO$8:$AU$216,5,FALSE)),TOUT_MODULES!$B$5:$F$157,5,FALSE))*(VLOOKUP(VLOOKUP(D43,Affectation_S1!$AO$8:$AU$216,5,FALSE),Semestre_1,6,FALSE))),"0")+IFERROR(((VLOOKUP((VLOOKUP(D43,Affectation_S1!$AO$8:$AU$216,6,FALSE)),TOUT_MODULES!$B$5:$F$157,5,FALSE))*(VLOOKUP(VLOOKUP(D43,Affectation_S1!$AO$8:$AU$216,6,FALSE),Semestre_1,6,FALSE))),"0")+IFERROR(((VLOOKUP((VLOOKUP(D43,Affectation_S1!$AO$8:$AU$216,7,FALSE)),TOUT_MODULES!$B$5:$F$157,5,FALSE))*(VLOOKUP(VLOOKUP(D43,Affectation_S1!$AO$8:$AU$216,7,FALSE),Semestre_1,6,FALSE))),"0"),"error")</f>
        <v>0</v>
      </c>
      <c r="H43" s="940">
        <f t="shared" si="0"/>
        <v>7.5</v>
      </c>
      <c r="I43" s="939">
        <f>IFERROR((IFERROR(VLOOKUP((VLOOKUP(D43,Affectation_S2!AO43:AT251,3,FALSE)),Semestre_002,3,FALSE),"0"))+(IFERROR(VLOOKUP((VLOOKUP(D43,Affectation_S2!AO43:AT251,4,FALSE)),Semestre_002,3,FALSE),"0"))+(IFERROR(VLOOKUP((VLOOKUP(D43,Affectation_S2!AO43:AT251,5,FALSE)),Semestre_002,3,FALSE),"0"))+(IFERROR(VLOOKUP((VLOOKUP(D43,Affectation_S2!AO43:AT251,6,FALSE)),Semestre_002,3,FALSE),"0"))+(IFERROR(VLOOKUP((VLOOKUP(D43,Affectation_S2!AO43:AT251,7,FALSE)),Semestre_002,3,FALSE),"0")),"error")</f>
        <v>1.5</v>
      </c>
      <c r="J43" s="939">
        <f>IFERROR(IFERROR(((VLOOKUP((VLOOKUP(D43,Affectation_S2!AO43:AT251,3,FALSE)),Semestre_002,4,FALSE))*(VLOOKUP(VLOOKUP(D43,Affectation_S2!AO43:AT251,3,FALSE),Semestre_002,6,FALSE))),"0")+(IFERROR(((VLOOKUP((VLOOKUP(D43,Affectation_S2!AO43:AT251,4,FALSE)),Semestre_002,4,FALSE))*(VLOOKUP(VLOOKUP(D43,Affectation_S2!AO43:AT251,4,FALSE),Semestre_002,6,FALSE))),"0"))+IFERROR(((VLOOKUP((VLOOKUP(D43,Affectation_S2!AO43:AT251,5,FALSE)),Semestre_002,4,FALSE))*(VLOOKUP(VLOOKUP(D43,Affectation_S2!AO43:AT251,5,FALSE),Semestre_002,6,FALSE))),"0")+IFERROR(((VLOOKUP((VLOOKUP(D43,Affectation_S2!AO43:AT251,6,FALSE)),Semestre_002,4,FALSE))*(VLOOKUP(VLOOKUP(D43,Affectation_S2!AO43:AT251,6,FALSE),Semestre_002,6,FALSE))),"0")+IFERROR(((VLOOKUP((VLOOKUP(D43,Affectation_S2!AO43:AT251,7,FALSE)),Semestre_002,4,FALSE))*(VLOOKUP(VLOOKUP(D43,Affectation_S2!AO43:AT251,7,FALSE),Semestre_002,6,FALSE))),"0"),"Error")</f>
        <v>3</v>
      </c>
      <c r="K43" s="939">
        <f>IFERROR(IFERROR(((VLOOKUP((VLOOKUP(D43,Affectation_S2!AO43:AT251,3,FALSE)),Semestre_002,5,FALSE))*(VLOOKUP(VLOOKUP(D43,Affectation_S2!AO43:AT251,3,FALSE),Semestre_002,6,FALSE))),"0")+(IFERROR(((VLOOKUP((VLOOKUP(D43,Affectation_S2!AO43:AT251,4,FALSE)),Semestre_002,5,FALSE))*(VLOOKUP(VLOOKUP(D43,Affectation_S2!AO43:AT251,4,FALSE),Semestre_002,6,FALSE))),"0"))+IFERROR(((VLOOKUP((VLOOKUP(D43,Affectation_S2!AO43:AT251,5,FALSE)),Semestre_002,5,FALSE))*(VLOOKUP(VLOOKUP(D43,Affectation_S2!AO43:AT251,5,FALSE),Semestre_002,6,FALSE))),"0")+IFERROR(((VLOOKUP((VLOOKUP(D43,Affectation_S2!AO43:AT251,6,FALSE)),Semestre_002,5,FALSE))*(VLOOKUP(VLOOKUP(D43,Affectation_S2!AO43:AT251,6,FALSE),Semestre_002,6,FALSE))),"0")+IFERROR(((VLOOKUP((VLOOKUP(D43,Affectation_S2!AO43:AT251,7,FALSE)),Semestre_002,5,FALSE))*(VLOOKUP(VLOOKUP(D43,Affectation_S2!AO43:AT251,7,FALSE),Semestre_002,6,FALSE))),"0"),"Error")</f>
        <v>0</v>
      </c>
      <c r="L43" s="941">
        <f t="shared" si="1"/>
        <v>5.25</v>
      </c>
      <c r="M43" s="942">
        <f t="shared" si="2"/>
        <v>12.75</v>
      </c>
      <c r="N43" s="945">
        <f t="shared" si="3"/>
        <v>5.25</v>
      </c>
    </row>
    <row r="44" spans="4:14" ht="15.75">
      <c r="D44" s="943" t="s">
        <v>25</v>
      </c>
      <c r="E44" s="939">
        <f>IFERROR((IFERROR(VLOOKUP((VLOOKUP(D44,Affectation_S1!$AO$8:$AU$216,3,FALSE)),TOUT_MODULES!$B$5:$F$157,3,FALSE),"0"))+(IFERROR(VLOOKUP((VLOOKUP(D44,Affectation_S1!$AO$8:$AU$216,4,FALSE)),TOUT_MODULES!$B$5:$F$157,3,FALSE),"0"))+(IFERROR(VLOOKUP((VLOOKUP(D44,Affectation_S1!$AO$8:$AU$216,5,FALSE)),TOUT_MODULES!$B$5:$F$157,3,FALSE),"0"))+(IFERROR(VLOOKUP((VLOOKUP(D44,Affectation_S1!$AO$8:$AU$216,6,FALSE)),TOUT_MODULES!$B$5:$F$157,3,FALSE),"0"))+(IFERROR(VLOOKUP((VLOOKUP(D44,Affectation_S1!$AO$8:$AU$216,7,FALSE)),TOUT_MODULES!$B$5:$F$157,3,FALSE),"0")),"Error")</f>
        <v>0</v>
      </c>
      <c r="F44" s="939">
        <f>IFERROR(IFERROR(((VLOOKUP((VLOOKUP(D44,Affectation_S1!$AO$8:$AU$216,3,FALSE)),TOUT_MODULES!$B$5:$F$157,4,FALSE))*(VLOOKUP(VLOOKUP(D44,Affectation_S1!$AO$8:$AU$216,3,FALSE),Semestre_1,6,FALSE))),"0")+(IFERROR(((VLOOKUP((VLOOKUP(D44,Affectation_S1!$AO$8:$AU$216,4,FALSE)),TOUT_MODULES!$B$5:$F$157,4,FALSE))*(VLOOKUP(VLOOKUP(D44,Affectation_S1!$AO$8:$AU$216,4,FALSE),Semestre_1,6,FALSE))),"0"))+IFERROR(((VLOOKUP((VLOOKUP(D44,Affectation_S1!$AO$8:$AU$216,5,FALSE)),TOUT_MODULES!$B$5:$F$157,4,FALSE))*(VLOOKUP(VLOOKUP(D44,Affectation_S1!$AO$8:$AU$216,5,FALSE),Semestre_1,6,FALSE))),"0")+IFERROR(((VLOOKUP((VLOOKUP(D44,Affectation_S1!$AO$8:$AU$216,6,FALSE)),TOUT_MODULES!$B$5:$F$157,4,FALSE))*(VLOOKUP(VLOOKUP(D44,Affectation_S1!$AO$8:$AU$216,6,FALSE),Semestre_1,6,FALSE))),"0")+IFERROR(((VLOOKUP((VLOOKUP(D44,Affectation_S1!$AO$8:$AU$216,7,FALSE)),TOUT_MODULES!$B$5:$F$157,4,FALSE))*(VLOOKUP(VLOOKUP(D44,Affectation_S1!$AO$8:$AU$216,7,FALSE),Semestre_1,6,FALSE))),"0"),"Error")</f>
        <v>0</v>
      </c>
      <c r="G44" s="939">
        <f>IFERROR(IFERROR(((VLOOKUP((VLOOKUP(D44,Affectation_S1!$AO$8:$AU$216,3,FALSE)),TOUT_MODULES!$B$5:$F$157,5,FALSE))*(VLOOKUP(VLOOKUP(D44,Affectation_S1!$AO$8:$AU$216,3,FALSE),Semestre_1,6,FALSE))),"0")+(IFERROR(((VLOOKUP((VLOOKUP(D44,Affectation_S1!$AO$8:$AU$216,4,FALSE)),TOUT_MODULES!$B$5:$F$157,5,FALSE))*(VLOOKUP(VLOOKUP(D44,Affectation_S1!$AO$8:$AU$216,4,FALSE),Semestre_1,6,FALSE))),"0"))+IFERROR(((VLOOKUP((VLOOKUP(D44,Affectation_S1!$AO$8:$AU$216,5,FALSE)),TOUT_MODULES!$B$5:$F$157,5,FALSE))*(VLOOKUP(VLOOKUP(D44,Affectation_S1!$AO$8:$AU$216,5,FALSE),Semestre_1,6,FALSE))),"0")+IFERROR(((VLOOKUP((VLOOKUP(D44,Affectation_S1!$AO$8:$AU$216,6,FALSE)),TOUT_MODULES!$B$5:$F$157,5,FALSE))*(VLOOKUP(VLOOKUP(D44,Affectation_S1!$AO$8:$AU$216,6,FALSE),Semestre_1,6,FALSE))),"0")+IFERROR(((VLOOKUP((VLOOKUP(D44,Affectation_S1!$AO$8:$AU$216,7,FALSE)),TOUT_MODULES!$B$5:$F$157,5,FALSE))*(VLOOKUP(VLOOKUP(D44,Affectation_S1!$AO$8:$AU$216,7,FALSE),Semestre_1,6,FALSE))),"0"),"error")</f>
        <v>0</v>
      </c>
      <c r="H44" s="940">
        <f t="shared" si="0"/>
        <v>0</v>
      </c>
      <c r="I44" s="939">
        <f>IFERROR((IFERROR(VLOOKUP((VLOOKUP(D44,Affectation_S2!AO44:AT252,3,FALSE)),Semestre_002,3,FALSE),"0"))+(IFERROR(VLOOKUP((VLOOKUP(D44,Affectation_S2!AO44:AT252,4,FALSE)),Semestre_002,3,FALSE),"0"))+(IFERROR(VLOOKUP((VLOOKUP(D44,Affectation_S2!AO44:AT252,5,FALSE)),Semestre_002,3,FALSE),"0"))+(IFERROR(VLOOKUP((VLOOKUP(D44,Affectation_S2!AO44:AT252,6,FALSE)),Semestre_002,3,FALSE),"0"))+(IFERROR(VLOOKUP((VLOOKUP(D44,Affectation_S2!AO44:AT252,7,FALSE)),Semestre_002,3,FALSE),"0")),"error")</f>
        <v>0</v>
      </c>
      <c r="J44" s="939">
        <f>IFERROR(IFERROR(((VLOOKUP((VLOOKUP(D44,Affectation_S2!AO44:AT252,3,FALSE)),Semestre_002,4,FALSE))*(VLOOKUP(VLOOKUP(D44,Affectation_S2!AO44:AT252,3,FALSE),Semestre_002,6,FALSE))),"0")+(IFERROR(((VLOOKUP((VLOOKUP(D44,Affectation_S2!AO44:AT252,4,FALSE)),Semestre_002,4,FALSE))*(VLOOKUP(VLOOKUP(D44,Affectation_S2!AO44:AT252,4,FALSE),Semestre_002,6,FALSE))),"0"))+IFERROR(((VLOOKUP((VLOOKUP(D44,Affectation_S2!AO44:AT252,5,FALSE)),Semestre_002,4,FALSE))*(VLOOKUP(VLOOKUP(D44,Affectation_S2!AO44:AT252,5,FALSE),Semestre_002,6,FALSE))),"0")+IFERROR(((VLOOKUP((VLOOKUP(D44,Affectation_S2!AO44:AT252,6,FALSE)),Semestre_002,4,FALSE))*(VLOOKUP(VLOOKUP(D44,Affectation_S2!AO44:AT252,6,FALSE),Semestre_002,6,FALSE))),"0")+IFERROR(((VLOOKUP((VLOOKUP(D44,Affectation_S2!AO44:AT252,7,FALSE)),Semestre_002,4,FALSE))*(VLOOKUP(VLOOKUP(D44,Affectation_S2!AO44:AT252,7,FALSE),Semestre_002,6,FALSE))),"0"),"Error")</f>
        <v>0</v>
      </c>
      <c r="K44" s="939">
        <f>IFERROR(IFERROR(((VLOOKUP((VLOOKUP(D44,Affectation_S2!AO44:AT252,3,FALSE)),Semestre_002,5,FALSE))*(VLOOKUP(VLOOKUP(D44,Affectation_S2!AO44:AT252,3,FALSE),Semestre_002,6,FALSE))),"0")+(IFERROR(((VLOOKUP((VLOOKUP(D44,Affectation_S2!AO44:AT252,4,FALSE)),Semestre_002,5,FALSE))*(VLOOKUP(VLOOKUP(D44,Affectation_S2!AO44:AT252,4,FALSE),Semestre_002,6,FALSE))),"0"))+IFERROR(((VLOOKUP((VLOOKUP(D44,Affectation_S2!AO44:AT252,5,FALSE)),Semestre_002,5,FALSE))*(VLOOKUP(VLOOKUP(D44,Affectation_S2!AO44:AT252,5,FALSE),Semestre_002,6,FALSE))),"0")+IFERROR(((VLOOKUP((VLOOKUP(D44,Affectation_S2!AO44:AT252,6,FALSE)),Semestre_002,5,FALSE))*(VLOOKUP(VLOOKUP(D44,Affectation_S2!AO44:AT252,6,FALSE),Semestre_002,6,FALSE))),"0")+IFERROR(((VLOOKUP((VLOOKUP(D44,Affectation_S2!AO44:AT252,7,FALSE)),Semestre_002,5,FALSE))*(VLOOKUP(VLOOKUP(D44,Affectation_S2!AO44:AT252,7,FALSE),Semestre_002,6,FALSE))),"0"),"Error")</f>
        <v>0</v>
      </c>
      <c r="L44" s="941">
        <f t="shared" si="1"/>
        <v>0</v>
      </c>
      <c r="M44" s="942">
        <f t="shared" si="2"/>
        <v>0</v>
      </c>
      <c r="N44" s="945">
        <f t="shared" si="3"/>
        <v>18</v>
      </c>
    </row>
    <row r="45" spans="4:14" ht="15.75">
      <c r="D45" s="943" t="s">
        <v>43</v>
      </c>
      <c r="E45" s="939">
        <f>IFERROR((IFERROR(VLOOKUP((VLOOKUP(D45,Affectation_S1!$AO$8:$AU$216,3,FALSE)),TOUT_MODULES!$B$5:$F$157,3,FALSE),"0"))+(IFERROR(VLOOKUP((VLOOKUP(D45,Affectation_S1!$AO$8:$AU$216,4,FALSE)),TOUT_MODULES!$B$5:$F$157,3,FALSE),"0"))+(IFERROR(VLOOKUP((VLOOKUP(D45,Affectation_S1!$AO$8:$AU$216,5,FALSE)),TOUT_MODULES!$B$5:$F$157,3,FALSE),"0"))+(IFERROR(VLOOKUP((VLOOKUP(D45,Affectation_S1!$AO$8:$AU$216,6,FALSE)),TOUT_MODULES!$B$5:$F$157,3,FALSE),"0"))+(IFERROR(VLOOKUP((VLOOKUP(D45,Affectation_S1!$AO$8:$AU$216,7,FALSE)),TOUT_MODULES!$B$5:$F$157,3,FALSE),"0")),"Error")</f>
        <v>3</v>
      </c>
      <c r="F45" s="939">
        <f>IFERROR(IFERROR(((VLOOKUP((VLOOKUP(D45,Affectation_S1!$AO$8:$AU$216,3,FALSE)),TOUT_MODULES!$B$5:$F$157,4,FALSE))*(VLOOKUP(VLOOKUP(D45,Affectation_S1!$AO$8:$AU$216,3,FALSE),Semestre_1,6,FALSE))),"0")+(IFERROR(((VLOOKUP((VLOOKUP(D45,Affectation_S1!$AO$8:$AU$216,4,FALSE)),TOUT_MODULES!$B$5:$F$157,4,FALSE))*(VLOOKUP(VLOOKUP(D45,Affectation_S1!$AO$8:$AU$216,4,FALSE),Semestre_1,6,FALSE))),"0"))+IFERROR(((VLOOKUP((VLOOKUP(D45,Affectation_S1!$AO$8:$AU$216,5,FALSE)),TOUT_MODULES!$B$5:$F$157,4,FALSE))*(VLOOKUP(VLOOKUP(D45,Affectation_S1!$AO$8:$AU$216,5,FALSE),Semestre_1,6,FALSE))),"0")+IFERROR(((VLOOKUP((VLOOKUP(D45,Affectation_S1!$AO$8:$AU$216,6,FALSE)),TOUT_MODULES!$B$5:$F$157,4,FALSE))*(VLOOKUP(VLOOKUP(D45,Affectation_S1!$AO$8:$AU$216,6,FALSE),Semestre_1,6,FALSE))),"0")+IFERROR(((VLOOKUP((VLOOKUP(D45,Affectation_S1!$AO$8:$AU$216,7,FALSE)),TOUT_MODULES!$B$5:$F$157,4,FALSE))*(VLOOKUP(VLOOKUP(D45,Affectation_S1!$AO$8:$AU$216,7,FALSE),Semestre_1,6,FALSE))),"0"),"Error")</f>
        <v>3</v>
      </c>
      <c r="G45" s="939">
        <f>IFERROR(IFERROR(((VLOOKUP((VLOOKUP(D45,Affectation_S1!$AO$8:$AU$216,3,FALSE)),TOUT_MODULES!$B$5:$F$157,5,FALSE))*(VLOOKUP(VLOOKUP(D45,Affectation_S1!$AO$8:$AU$216,3,FALSE),Semestre_1,6,FALSE))),"0")+(IFERROR(((VLOOKUP((VLOOKUP(D45,Affectation_S1!$AO$8:$AU$216,4,FALSE)),TOUT_MODULES!$B$5:$F$157,5,FALSE))*(VLOOKUP(VLOOKUP(D45,Affectation_S1!$AO$8:$AU$216,4,FALSE),Semestre_1,6,FALSE))),"0"))+IFERROR(((VLOOKUP((VLOOKUP(D45,Affectation_S1!$AO$8:$AU$216,5,FALSE)),TOUT_MODULES!$B$5:$F$157,5,FALSE))*(VLOOKUP(VLOOKUP(D45,Affectation_S1!$AO$8:$AU$216,5,FALSE),Semestre_1,6,FALSE))),"0")+IFERROR(((VLOOKUP((VLOOKUP(D45,Affectation_S1!$AO$8:$AU$216,6,FALSE)),TOUT_MODULES!$B$5:$F$157,5,FALSE))*(VLOOKUP(VLOOKUP(D45,Affectation_S1!$AO$8:$AU$216,6,FALSE),Semestre_1,6,FALSE))),"0")+IFERROR(((VLOOKUP((VLOOKUP(D45,Affectation_S1!$AO$8:$AU$216,7,FALSE)),TOUT_MODULES!$B$5:$F$157,5,FALSE))*(VLOOKUP(VLOOKUP(D45,Affectation_S1!$AO$8:$AU$216,7,FALSE),Semestre_1,6,FALSE))),"0"),"error")</f>
        <v>5</v>
      </c>
      <c r="H45" s="940">
        <f t="shared" si="0"/>
        <v>11.25</v>
      </c>
      <c r="I45" s="939">
        <f>IFERROR((IFERROR(VLOOKUP((VLOOKUP(D45,Affectation_S2!AO45:AT253,3,FALSE)),Semestre_002,3,FALSE),"0"))+(IFERROR(VLOOKUP((VLOOKUP(D45,Affectation_S2!AO45:AT253,4,FALSE)),Semestre_002,3,FALSE),"0"))+(IFERROR(VLOOKUP((VLOOKUP(D45,Affectation_S2!AO45:AT253,5,FALSE)),Semestre_002,3,FALSE),"0"))+(IFERROR(VLOOKUP((VLOOKUP(D45,Affectation_S2!AO45:AT253,6,FALSE)),Semestre_002,3,FALSE),"0"))+(IFERROR(VLOOKUP((VLOOKUP(D45,Affectation_S2!AO45:AT253,7,FALSE)),Semestre_002,3,FALSE),"0")),"error")</f>
        <v>3</v>
      </c>
      <c r="J45" s="939">
        <f>IFERROR(IFERROR(((VLOOKUP((VLOOKUP(D45,Affectation_S2!AO45:AT253,3,FALSE)),Semestre_002,4,FALSE))*(VLOOKUP(VLOOKUP(D45,Affectation_S2!AO45:AT253,3,FALSE),Semestre_002,6,FALSE))),"0")+(IFERROR(((VLOOKUP((VLOOKUP(D45,Affectation_S2!AO45:AT253,4,FALSE)),Semestre_002,4,FALSE))*(VLOOKUP(VLOOKUP(D45,Affectation_S2!AO45:AT253,4,FALSE),Semestre_002,6,FALSE))),"0"))+IFERROR(((VLOOKUP((VLOOKUP(D45,Affectation_S2!AO45:AT253,5,FALSE)),Semestre_002,4,FALSE))*(VLOOKUP(VLOOKUP(D45,Affectation_S2!AO45:AT253,5,FALSE),Semestre_002,6,FALSE))),"0")+IFERROR(((VLOOKUP((VLOOKUP(D45,Affectation_S2!AO45:AT253,6,FALSE)),Semestre_002,4,FALSE))*(VLOOKUP(VLOOKUP(D45,Affectation_S2!AO45:AT253,6,FALSE),Semestre_002,6,FALSE))),"0")+IFERROR(((VLOOKUP((VLOOKUP(D45,Affectation_S2!AO45:AT253,7,FALSE)),Semestre_002,4,FALSE))*(VLOOKUP(VLOOKUP(D45,Affectation_S2!AO45:AT253,7,FALSE),Semestre_002,6,FALSE))),"0"),"Error")</f>
        <v>0</v>
      </c>
      <c r="K45" s="939">
        <f>IFERROR(IFERROR(((VLOOKUP((VLOOKUP(D45,Affectation_S2!AO45:AT253,3,FALSE)),Semestre_002,5,FALSE))*(VLOOKUP(VLOOKUP(D45,Affectation_S2!AO45:AT253,3,FALSE),Semestre_002,6,FALSE))),"0")+(IFERROR(((VLOOKUP((VLOOKUP(D45,Affectation_S2!AO45:AT253,4,FALSE)),Semestre_002,5,FALSE))*(VLOOKUP(VLOOKUP(D45,Affectation_S2!AO45:AT253,4,FALSE),Semestre_002,6,FALSE))),"0"))+IFERROR(((VLOOKUP((VLOOKUP(D45,Affectation_S2!AO45:AT253,5,FALSE)),Semestre_002,5,FALSE))*(VLOOKUP(VLOOKUP(D45,Affectation_S2!AO45:AT253,5,FALSE),Semestre_002,6,FALSE))),"0")+IFERROR(((VLOOKUP((VLOOKUP(D45,Affectation_S2!AO45:AT253,6,FALSE)),Semestre_002,5,FALSE))*(VLOOKUP(VLOOKUP(D45,Affectation_S2!AO45:AT253,6,FALSE),Semestre_002,6,FALSE))),"0")+IFERROR(((VLOOKUP((VLOOKUP(D45,Affectation_S2!AO45:AT253,7,FALSE)),Semestre_002,5,FALSE))*(VLOOKUP(VLOOKUP(D45,Affectation_S2!AO45:AT253,7,FALSE),Semestre_002,6,FALSE))),"0"),"Error")</f>
        <v>5</v>
      </c>
      <c r="L45" s="941">
        <f t="shared" si="1"/>
        <v>8.25</v>
      </c>
      <c r="M45" s="942">
        <f t="shared" si="2"/>
        <v>19.5</v>
      </c>
      <c r="N45" s="945">
        <f t="shared" si="3"/>
        <v>-1.5</v>
      </c>
    </row>
    <row r="46" spans="4:14" ht="15.75">
      <c r="D46" s="943" t="s">
        <v>63</v>
      </c>
      <c r="E46" s="939">
        <f>IFERROR((IFERROR(VLOOKUP((VLOOKUP(D46,Affectation_S1!$AO$8:$AU$216,3,FALSE)),TOUT_MODULES!$B$5:$F$157,3,FALSE),"0"))+(IFERROR(VLOOKUP((VLOOKUP(D46,Affectation_S1!$AO$8:$AU$216,4,FALSE)),TOUT_MODULES!$B$5:$F$157,3,FALSE),"0"))+(IFERROR(VLOOKUP((VLOOKUP(D46,Affectation_S1!$AO$8:$AU$216,5,FALSE)),TOUT_MODULES!$B$5:$F$157,3,FALSE),"0"))+(IFERROR(VLOOKUP((VLOOKUP(D46,Affectation_S1!$AO$8:$AU$216,6,FALSE)),TOUT_MODULES!$B$5:$F$157,3,FALSE),"0"))+(IFERROR(VLOOKUP((VLOOKUP(D46,Affectation_S1!$AO$8:$AU$216,7,FALSE)),TOUT_MODULES!$B$5:$F$157,3,FALSE),"0")),"Error")</f>
        <v>4.5</v>
      </c>
      <c r="F46" s="939">
        <f>IFERROR(IFERROR(((VLOOKUP((VLOOKUP(D46,Affectation_S1!$AO$8:$AU$216,3,FALSE)),TOUT_MODULES!$B$5:$F$157,4,FALSE))*(VLOOKUP(VLOOKUP(D46,Affectation_S1!$AO$8:$AU$216,3,FALSE),Semestre_1,6,FALSE))),"0")+(IFERROR(((VLOOKUP((VLOOKUP(D46,Affectation_S1!$AO$8:$AU$216,4,FALSE)),TOUT_MODULES!$B$5:$F$157,4,FALSE))*(VLOOKUP(VLOOKUP(D46,Affectation_S1!$AO$8:$AU$216,4,FALSE),Semestre_1,6,FALSE))),"0"))+IFERROR(((VLOOKUP((VLOOKUP(D46,Affectation_S1!$AO$8:$AU$216,5,FALSE)),TOUT_MODULES!$B$5:$F$157,4,FALSE))*(VLOOKUP(VLOOKUP(D46,Affectation_S1!$AO$8:$AU$216,5,FALSE),Semestre_1,6,FALSE))),"0")+IFERROR(((VLOOKUP((VLOOKUP(D46,Affectation_S1!$AO$8:$AU$216,6,FALSE)),TOUT_MODULES!$B$5:$F$157,4,FALSE))*(VLOOKUP(VLOOKUP(D46,Affectation_S1!$AO$8:$AU$216,6,FALSE),Semestre_1,6,FALSE))),"0")+IFERROR(((VLOOKUP((VLOOKUP(D46,Affectation_S1!$AO$8:$AU$216,7,FALSE)),TOUT_MODULES!$B$5:$F$157,4,FALSE))*(VLOOKUP(VLOOKUP(D46,Affectation_S1!$AO$8:$AU$216,7,FALSE),Semestre_1,6,FALSE))),"0"),"Error")</f>
        <v>1.5</v>
      </c>
      <c r="G46" s="939">
        <f>IFERROR(IFERROR(((VLOOKUP((VLOOKUP(D46,Affectation_S1!$AO$8:$AU$216,3,FALSE)),TOUT_MODULES!$B$5:$F$157,5,FALSE))*(VLOOKUP(VLOOKUP(D46,Affectation_S1!$AO$8:$AU$216,3,FALSE),Semestre_1,6,FALSE))),"0")+(IFERROR(((VLOOKUP((VLOOKUP(D46,Affectation_S1!$AO$8:$AU$216,4,FALSE)),TOUT_MODULES!$B$5:$F$157,5,FALSE))*(VLOOKUP(VLOOKUP(D46,Affectation_S1!$AO$8:$AU$216,4,FALSE),Semestre_1,6,FALSE))),"0"))+IFERROR(((VLOOKUP((VLOOKUP(D46,Affectation_S1!$AO$8:$AU$216,5,FALSE)),TOUT_MODULES!$B$5:$F$157,5,FALSE))*(VLOOKUP(VLOOKUP(D46,Affectation_S1!$AO$8:$AU$216,5,FALSE),Semestre_1,6,FALSE))),"0")+IFERROR(((VLOOKUP((VLOOKUP(D46,Affectation_S1!$AO$8:$AU$216,6,FALSE)),TOUT_MODULES!$B$5:$F$157,5,FALSE))*(VLOOKUP(VLOOKUP(D46,Affectation_S1!$AO$8:$AU$216,6,FALSE),Semestre_1,6,FALSE))),"0")+IFERROR(((VLOOKUP((VLOOKUP(D46,Affectation_S1!$AO$8:$AU$216,7,FALSE)),TOUT_MODULES!$B$5:$F$157,5,FALSE))*(VLOOKUP(VLOOKUP(D46,Affectation_S1!$AO$8:$AU$216,7,FALSE),Semestre_1,6,FALSE))),"0"),"error")</f>
        <v>4</v>
      </c>
      <c r="H46" s="940">
        <f t="shared" si="0"/>
        <v>11.25</v>
      </c>
      <c r="I46" s="939">
        <f>IFERROR((IFERROR(VLOOKUP((VLOOKUP(D46,Affectation_S2!AO46:AT254,3,FALSE)),Semestre_002,3,FALSE),"0"))+(IFERROR(VLOOKUP((VLOOKUP(D46,Affectation_S2!AO46:AT254,4,FALSE)),Semestre_002,3,FALSE),"0"))+(IFERROR(VLOOKUP((VLOOKUP(D46,Affectation_S2!AO46:AT254,5,FALSE)),Semestre_002,3,FALSE),"0"))+(IFERROR(VLOOKUP((VLOOKUP(D46,Affectation_S2!AO46:AT254,6,FALSE)),Semestre_002,3,FALSE),"0"))+(IFERROR(VLOOKUP((VLOOKUP(D46,Affectation_S2!AO46:AT254,7,FALSE)),Semestre_002,3,FALSE),"0")),"error")</f>
        <v>0</v>
      </c>
      <c r="J46" s="939">
        <f>IFERROR(IFERROR(((VLOOKUP((VLOOKUP(D46,Affectation_S2!AO46:AT254,3,FALSE)),Semestre_002,4,FALSE))*(VLOOKUP(VLOOKUP(D46,Affectation_S2!AO46:AT254,3,FALSE),Semestre_002,6,FALSE))),"0")+(IFERROR(((VLOOKUP((VLOOKUP(D46,Affectation_S2!AO46:AT254,4,FALSE)),Semestre_002,4,FALSE))*(VLOOKUP(VLOOKUP(D46,Affectation_S2!AO46:AT254,4,FALSE),Semestre_002,6,FALSE))),"0"))+IFERROR(((VLOOKUP((VLOOKUP(D46,Affectation_S2!AO46:AT254,5,FALSE)),Semestre_002,4,FALSE))*(VLOOKUP(VLOOKUP(D46,Affectation_S2!AO46:AT254,5,FALSE),Semestre_002,6,FALSE))),"0")+IFERROR(((VLOOKUP((VLOOKUP(D46,Affectation_S2!AO46:AT254,6,FALSE)),Semestre_002,4,FALSE))*(VLOOKUP(VLOOKUP(D46,Affectation_S2!AO46:AT254,6,FALSE),Semestre_002,6,FALSE))),"0")+IFERROR(((VLOOKUP((VLOOKUP(D46,Affectation_S2!AO46:AT254,7,FALSE)),Semestre_002,4,FALSE))*(VLOOKUP(VLOOKUP(D46,Affectation_S2!AO46:AT254,7,FALSE),Semestre_002,6,FALSE))),"0"),"Error")</f>
        <v>0</v>
      </c>
      <c r="K46" s="939">
        <f>IFERROR(IFERROR(((VLOOKUP((VLOOKUP(D46,Affectation_S2!AO46:AT254,3,FALSE)),Semestre_002,5,FALSE))*(VLOOKUP(VLOOKUP(D46,Affectation_S2!AO46:AT254,3,FALSE),Semestre_002,6,FALSE))),"0")+(IFERROR(((VLOOKUP((VLOOKUP(D46,Affectation_S2!AO46:AT254,4,FALSE)),Semestre_002,5,FALSE))*(VLOOKUP(VLOOKUP(D46,Affectation_S2!AO46:AT254,4,FALSE),Semestre_002,6,FALSE))),"0"))+IFERROR(((VLOOKUP((VLOOKUP(D46,Affectation_S2!AO46:AT254,5,FALSE)),Semestre_002,5,FALSE))*(VLOOKUP(VLOOKUP(D46,Affectation_S2!AO46:AT254,5,FALSE),Semestre_002,6,FALSE))),"0")+IFERROR(((VLOOKUP((VLOOKUP(D46,Affectation_S2!AO46:AT254,6,FALSE)),Semestre_002,5,FALSE))*(VLOOKUP(VLOOKUP(D46,Affectation_S2!AO46:AT254,6,FALSE),Semestre_002,6,FALSE))),"0")+IFERROR(((VLOOKUP((VLOOKUP(D46,Affectation_S2!AO46:AT254,7,FALSE)),Semestre_002,5,FALSE))*(VLOOKUP(VLOOKUP(D46,Affectation_S2!AO46:AT254,7,FALSE),Semestre_002,6,FALSE))),"0"),"Error")</f>
        <v>6</v>
      </c>
      <c r="L46" s="941">
        <f t="shared" si="1"/>
        <v>4.5</v>
      </c>
      <c r="M46" s="942">
        <f t="shared" si="2"/>
        <v>15.75</v>
      </c>
      <c r="N46" s="945">
        <f t="shared" si="3"/>
        <v>2.25</v>
      </c>
    </row>
    <row r="47" spans="4:14" ht="15.75">
      <c r="D47" s="943" t="s">
        <v>49</v>
      </c>
      <c r="E47" s="939">
        <f>IFERROR((IFERROR(VLOOKUP((VLOOKUP(D47,Affectation_S1!$AO$8:$AU$216,3,FALSE)),TOUT_MODULES!$B$5:$F$157,3,FALSE),"0"))+(IFERROR(VLOOKUP((VLOOKUP(D47,Affectation_S1!$AO$8:$AU$216,4,FALSE)),TOUT_MODULES!$B$5:$F$157,3,FALSE),"0"))+(IFERROR(VLOOKUP((VLOOKUP(D47,Affectation_S1!$AO$8:$AU$216,5,FALSE)),TOUT_MODULES!$B$5:$F$157,3,FALSE),"0"))+(IFERROR(VLOOKUP((VLOOKUP(D47,Affectation_S1!$AO$8:$AU$216,6,FALSE)),TOUT_MODULES!$B$5:$F$157,3,FALSE),"0"))+(IFERROR(VLOOKUP((VLOOKUP(D47,Affectation_S1!$AO$8:$AU$216,7,FALSE)),TOUT_MODULES!$B$5:$F$157,3,FALSE),"0")),"Error")</f>
        <v>0</v>
      </c>
      <c r="F47" s="939">
        <f>IFERROR(IFERROR(((VLOOKUP((VLOOKUP(D47,Affectation_S1!$AO$8:$AU$216,3,FALSE)),TOUT_MODULES!$B$5:$F$157,4,FALSE))*(VLOOKUP(VLOOKUP(D47,Affectation_S1!$AO$8:$AU$216,3,FALSE),Semestre_1,6,FALSE))),"0")+(IFERROR(((VLOOKUP((VLOOKUP(D47,Affectation_S1!$AO$8:$AU$216,4,FALSE)),TOUT_MODULES!$B$5:$F$157,4,FALSE))*(VLOOKUP(VLOOKUP(D47,Affectation_S1!$AO$8:$AU$216,4,FALSE),Semestre_1,6,FALSE))),"0"))+IFERROR(((VLOOKUP((VLOOKUP(D47,Affectation_S1!$AO$8:$AU$216,5,FALSE)),TOUT_MODULES!$B$5:$F$157,4,FALSE))*(VLOOKUP(VLOOKUP(D47,Affectation_S1!$AO$8:$AU$216,5,FALSE),Semestre_1,6,FALSE))),"0")+IFERROR(((VLOOKUP((VLOOKUP(D47,Affectation_S1!$AO$8:$AU$216,6,FALSE)),TOUT_MODULES!$B$5:$F$157,4,FALSE))*(VLOOKUP(VLOOKUP(D47,Affectation_S1!$AO$8:$AU$216,6,FALSE),Semestre_1,6,FALSE))),"0")+IFERROR(((VLOOKUP((VLOOKUP(D47,Affectation_S1!$AO$8:$AU$216,7,FALSE)),TOUT_MODULES!$B$5:$F$157,4,FALSE))*(VLOOKUP(VLOOKUP(D47,Affectation_S1!$AO$8:$AU$216,7,FALSE),Semestre_1,6,FALSE))),"0"),"Error")</f>
        <v>0</v>
      </c>
      <c r="G47" s="939">
        <f>IFERROR(IFERROR(((VLOOKUP((VLOOKUP(D47,Affectation_S1!$AO$8:$AU$216,3,FALSE)),TOUT_MODULES!$B$5:$F$157,5,FALSE))*(VLOOKUP(VLOOKUP(D47,Affectation_S1!$AO$8:$AU$216,3,FALSE),Semestre_1,6,FALSE))),"0")+(IFERROR(((VLOOKUP((VLOOKUP(D47,Affectation_S1!$AO$8:$AU$216,4,FALSE)),TOUT_MODULES!$B$5:$F$157,5,FALSE))*(VLOOKUP(VLOOKUP(D47,Affectation_S1!$AO$8:$AU$216,4,FALSE),Semestre_1,6,FALSE))),"0"))+IFERROR(((VLOOKUP((VLOOKUP(D47,Affectation_S1!$AO$8:$AU$216,5,FALSE)),TOUT_MODULES!$B$5:$F$157,5,FALSE))*(VLOOKUP(VLOOKUP(D47,Affectation_S1!$AO$8:$AU$216,5,FALSE),Semestre_1,6,FALSE))),"0")+IFERROR(((VLOOKUP((VLOOKUP(D47,Affectation_S1!$AO$8:$AU$216,6,FALSE)),TOUT_MODULES!$B$5:$F$157,5,FALSE))*(VLOOKUP(VLOOKUP(D47,Affectation_S1!$AO$8:$AU$216,6,FALSE),Semestre_1,6,FALSE))),"0")+IFERROR(((VLOOKUP((VLOOKUP(D47,Affectation_S1!$AO$8:$AU$216,7,FALSE)),TOUT_MODULES!$B$5:$F$157,5,FALSE))*(VLOOKUP(VLOOKUP(D47,Affectation_S1!$AO$8:$AU$216,7,FALSE),Semestre_1,6,FALSE))),"0"),"error")</f>
        <v>0</v>
      </c>
      <c r="H47" s="940">
        <f t="shared" si="0"/>
        <v>0</v>
      </c>
      <c r="I47" s="939">
        <f>IFERROR((IFERROR(VLOOKUP((VLOOKUP(D47,Affectation_S2!AO47:AT255,3,FALSE)),Semestre_002,3,FALSE),"0"))+(IFERROR(VLOOKUP((VLOOKUP(D47,Affectation_S2!AO47:AT255,4,FALSE)),Semestre_002,3,FALSE),"0"))+(IFERROR(VLOOKUP((VLOOKUP(D47,Affectation_S2!AO47:AT255,5,FALSE)),Semestre_002,3,FALSE),"0"))+(IFERROR(VLOOKUP((VLOOKUP(D47,Affectation_S2!AO47:AT255,6,FALSE)),Semestre_002,3,FALSE),"0"))+(IFERROR(VLOOKUP((VLOOKUP(D47,Affectation_S2!AO47:AT255,7,FALSE)),Semestre_002,3,FALSE),"0")),"error")</f>
        <v>0</v>
      </c>
      <c r="J47" s="939">
        <f>IFERROR(IFERROR(((VLOOKUP((VLOOKUP(D47,Affectation_S2!AO47:AT255,3,FALSE)),Semestre_002,4,FALSE))*(VLOOKUP(VLOOKUP(D47,Affectation_S2!AO47:AT255,3,FALSE),Semestre_002,6,FALSE))),"0")+(IFERROR(((VLOOKUP((VLOOKUP(D47,Affectation_S2!AO47:AT255,4,FALSE)),Semestre_002,4,FALSE))*(VLOOKUP(VLOOKUP(D47,Affectation_S2!AO47:AT255,4,FALSE),Semestre_002,6,FALSE))),"0"))+IFERROR(((VLOOKUP((VLOOKUP(D47,Affectation_S2!AO47:AT255,5,FALSE)),Semestre_002,4,FALSE))*(VLOOKUP(VLOOKUP(D47,Affectation_S2!AO47:AT255,5,FALSE),Semestre_002,6,FALSE))),"0")+IFERROR(((VLOOKUP((VLOOKUP(D47,Affectation_S2!AO47:AT255,6,FALSE)),Semestre_002,4,FALSE))*(VLOOKUP(VLOOKUP(D47,Affectation_S2!AO47:AT255,6,FALSE),Semestre_002,6,FALSE))),"0")+IFERROR(((VLOOKUP((VLOOKUP(D47,Affectation_S2!AO47:AT255,7,FALSE)),Semestre_002,4,FALSE))*(VLOOKUP(VLOOKUP(D47,Affectation_S2!AO47:AT255,7,FALSE),Semestre_002,6,FALSE))),"0"),"Error")</f>
        <v>0</v>
      </c>
      <c r="K47" s="939">
        <f>IFERROR(IFERROR(((VLOOKUP((VLOOKUP(D47,Affectation_S2!AO47:AT255,3,FALSE)),Semestre_002,5,FALSE))*(VLOOKUP(VLOOKUP(D47,Affectation_S2!AO47:AT255,3,FALSE),Semestre_002,6,FALSE))),"0")+(IFERROR(((VLOOKUP((VLOOKUP(D47,Affectation_S2!AO47:AT255,4,FALSE)),Semestre_002,5,FALSE))*(VLOOKUP(VLOOKUP(D47,Affectation_S2!AO47:AT255,4,FALSE),Semestre_002,6,FALSE))),"0"))+IFERROR(((VLOOKUP((VLOOKUP(D47,Affectation_S2!AO47:AT255,5,FALSE)),Semestre_002,5,FALSE))*(VLOOKUP(VLOOKUP(D47,Affectation_S2!AO47:AT255,5,FALSE),Semestre_002,6,FALSE))),"0")+IFERROR(((VLOOKUP((VLOOKUP(D47,Affectation_S2!AO47:AT255,6,FALSE)),Semestre_002,5,FALSE))*(VLOOKUP(VLOOKUP(D47,Affectation_S2!AO47:AT255,6,FALSE),Semestre_002,6,FALSE))),"0")+IFERROR(((VLOOKUP((VLOOKUP(D47,Affectation_S2!AO47:AT255,7,FALSE)),Semestre_002,5,FALSE))*(VLOOKUP(VLOOKUP(D47,Affectation_S2!AO47:AT255,7,FALSE),Semestre_002,6,FALSE))),"0"),"Error")</f>
        <v>0</v>
      </c>
      <c r="L47" s="941">
        <f t="shared" si="1"/>
        <v>0</v>
      </c>
      <c r="M47" s="942">
        <f t="shared" si="2"/>
        <v>0</v>
      </c>
      <c r="N47" s="945">
        <f t="shared" si="3"/>
        <v>18</v>
      </c>
    </row>
    <row r="48" spans="4:14" ht="15.75">
      <c r="D48" s="943" t="s">
        <v>39</v>
      </c>
      <c r="E48" s="939">
        <f>IFERROR((IFERROR(VLOOKUP((VLOOKUP(D48,Affectation_S1!$AO$8:$AU$216,3,FALSE)),TOUT_MODULES!$B$5:$F$157,3,FALSE),"0"))+(IFERROR(VLOOKUP((VLOOKUP(D48,Affectation_S1!$AO$8:$AU$216,4,FALSE)),TOUT_MODULES!$B$5:$F$157,3,FALSE),"0"))+(IFERROR(VLOOKUP((VLOOKUP(D48,Affectation_S1!$AO$8:$AU$216,5,FALSE)),TOUT_MODULES!$B$5:$F$157,3,FALSE),"0"))+(IFERROR(VLOOKUP((VLOOKUP(D48,Affectation_S1!$AO$8:$AU$216,6,FALSE)),TOUT_MODULES!$B$5:$F$157,3,FALSE),"0"))+(IFERROR(VLOOKUP((VLOOKUP(D48,Affectation_S1!$AO$8:$AU$216,7,FALSE)),TOUT_MODULES!$B$5:$F$157,3,FALSE),"0")),"Error")</f>
        <v>3</v>
      </c>
      <c r="F48" s="939">
        <f>IFERROR(IFERROR(((VLOOKUP((VLOOKUP(D48,Affectation_S1!$AO$8:$AU$216,3,FALSE)),TOUT_MODULES!$B$5:$F$157,4,FALSE))*(VLOOKUP(VLOOKUP(D48,Affectation_S1!$AO$8:$AU$216,3,FALSE),Semestre_1,6,FALSE))),"0")+(IFERROR(((VLOOKUP((VLOOKUP(D48,Affectation_S1!$AO$8:$AU$216,4,FALSE)),TOUT_MODULES!$B$5:$F$157,4,FALSE))*(VLOOKUP(VLOOKUP(D48,Affectation_S1!$AO$8:$AU$216,4,FALSE),Semestre_1,6,FALSE))),"0"))+IFERROR(((VLOOKUP((VLOOKUP(D48,Affectation_S1!$AO$8:$AU$216,5,FALSE)),TOUT_MODULES!$B$5:$F$157,4,FALSE))*(VLOOKUP(VLOOKUP(D48,Affectation_S1!$AO$8:$AU$216,5,FALSE),Semestre_1,6,FALSE))),"0")+IFERROR(((VLOOKUP((VLOOKUP(D48,Affectation_S1!$AO$8:$AU$216,6,FALSE)),TOUT_MODULES!$B$5:$F$157,4,FALSE))*(VLOOKUP(VLOOKUP(D48,Affectation_S1!$AO$8:$AU$216,6,FALSE),Semestre_1,6,FALSE))),"0")+IFERROR(((VLOOKUP((VLOOKUP(D48,Affectation_S1!$AO$8:$AU$216,7,FALSE)),TOUT_MODULES!$B$5:$F$157,4,FALSE))*(VLOOKUP(VLOOKUP(D48,Affectation_S1!$AO$8:$AU$216,7,FALSE),Semestre_1,6,FALSE))),"0"),"Error")</f>
        <v>6</v>
      </c>
      <c r="G48" s="939">
        <f>IFERROR(IFERROR(((VLOOKUP((VLOOKUP(D48,Affectation_S1!$AO$8:$AU$216,3,FALSE)),TOUT_MODULES!$B$5:$F$157,5,FALSE))*(VLOOKUP(VLOOKUP(D48,Affectation_S1!$AO$8:$AU$216,3,FALSE),Semestre_1,6,FALSE))),"0")+(IFERROR(((VLOOKUP((VLOOKUP(D48,Affectation_S1!$AO$8:$AU$216,4,FALSE)),TOUT_MODULES!$B$5:$F$157,5,FALSE))*(VLOOKUP(VLOOKUP(D48,Affectation_S1!$AO$8:$AU$216,4,FALSE),Semestre_1,6,FALSE))),"0"))+IFERROR(((VLOOKUP((VLOOKUP(D48,Affectation_S1!$AO$8:$AU$216,5,FALSE)),TOUT_MODULES!$B$5:$F$157,5,FALSE))*(VLOOKUP(VLOOKUP(D48,Affectation_S1!$AO$8:$AU$216,5,FALSE),Semestre_1,6,FALSE))),"0")+IFERROR(((VLOOKUP((VLOOKUP(D48,Affectation_S1!$AO$8:$AU$216,6,FALSE)),TOUT_MODULES!$B$5:$F$157,5,FALSE))*(VLOOKUP(VLOOKUP(D48,Affectation_S1!$AO$8:$AU$216,6,FALSE),Semestre_1,6,FALSE))),"0")+IFERROR(((VLOOKUP((VLOOKUP(D48,Affectation_S1!$AO$8:$AU$216,7,FALSE)),TOUT_MODULES!$B$5:$F$157,5,FALSE))*(VLOOKUP(VLOOKUP(D48,Affectation_S1!$AO$8:$AU$216,7,FALSE),Semestre_1,6,FALSE))),"0"),"error")</f>
        <v>3</v>
      </c>
      <c r="H48" s="940">
        <f t="shared" si="0"/>
        <v>12.75</v>
      </c>
      <c r="I48" s="939">
        <f>IFERROR((IFERROR(VLOOKUP((VLOOKUP(D48,Affectation_S2!AO48:AT256,3,FALSE)),Semestre_002,3,FALSE),"0"))+(IFERROR(VLOOKUP((VLOOKUP(D48,Affectation_S2!AO48:AT256,4,FALSE)),Semestre_002,3,FALSE),"0"))+(IFERROR(VLOOKUP((VLOOKUP(D48,Affectation_S2!AO48:AT256,5,FALSE)),Semestre_002,3,FALSE),"0"))+(IFERROR(VLOOKUP((VLOOKUP(D48,Affectation_S2!AO48:AT256,6,FALSE)),Semestre_002,3,FALSE),"0"))+(IFERROR(VLOOKUP((VLOOKUP(D48,Affectation_S2!AO48:AT256,7,FALSE)),Semestre_002,3,FALSE),"0")),"error")</f>
        <v>4.5</v>
      </c>
      <c r="J48" s="939">
        <f>IFERROR(IFERROR(((VLOOKUP((VLOOKUP(D48,Affectation_S2!AO48:AT256,3,FALSE)),Semestre_002,4,FALSE))*(VLOOKUP(VLOOKUP(D48,Affectation_S2!AO48:AT256,3,FALSE),Semestre_002,6,FALSE))),"0")+(IFERROR(((VLOOKUP((VLOOKUP(D48,Affectation_S2!AO48:AT256,4,FALSE)),Semestre_002,4,FALSE))*(VLOOKUP(VLOOKUP(D48,Affectation_S2!AO48:AT256,4,FALSE),Semestre_002,6,FALSE))),"0"))+IFERROR(((VLOOKUP((VLOOKUP(D48,Affectation_S2!AO48:AT256,5,FALSE)),Semestre_002,4,FALSE))*(VLOOKUP(VLOOKUP(D48,Affectation_S2!AO48:AT256,5,FALSE),Semestre_002,6,FALSE))),"0")+IFERROR(((VLOOKUP((VLOOKUP(D48,Affectation_S2!AO48:AT256,6,FALSE)),Semestre_002,4,FALSE))*(VLOOKUP(VLOOKUP(D48,Affectation_S2!AO48:AT256,6,FALSE),Semestre_002,6,FALSE))),"0")+IFERROR(((VLOOKUP((VLOOKUP(D48,Affectation_S2!AO48:AT256,7,FALSE)),Semestre_002,4,FALSE))*(VLOOKUP(VLOOKUP(D48,Affectation_S2!AO48:AT256,7,FALSE),Semestre_002,6,FALSE))),"0"),"Error")</f>
        <v>3</v>
      </c>
      <c r="K48" s="939">
        <f>IFERROR(IFERROR(((VLOOKUP((VLOOKUP(D48,Affectation_S2!AO48:AT256,3,FALSE)),Semestre_002,5,FALSE))*(VLOOKUP(VLOOKUP(D48,Affectation_S2!AO48:AT256,3,FALSE),Semestre_002,6,FALSE))),"0")+(IFERROR(((VLOOKUP((VLOOKUP(D48,Affectation_S2!AO48:AT256,4,FALSE)),Semestre_002,5,FALSE))*(VLOOKUP(VLOOKUP(D48,Affectation_S2!AO48:AT256,4,FALSE),Semestre_002,6,FALSE))),"0"))+IFERROR(((VLOOKUP((VLOOKUP(D48,Affectation_S2!AO48:AT256,5,FALSE)),Semestre_002,5,FALSE))*(VLOOKUP(VLOOKUP(D48,Affectation_S2!AO48:AT256,5,FALSE),Semestre_002,6,FALSE))),"0")+IFERROR(((VLOOKUP((VLOOKUP(D48,Affectation_S2!AO48:AT256,6,FALSE)),Semestre_002,5,FALSE))*(VLOOKUP(VLOOKUP(D48,Affectation_S2!AO48:AT256,6,FALSE),Semestre_002,6,FALSE))),"0")+IFERROR(((VLOOKUP((VLOOKUP(D48,Affectation_S2!AO48:AT256,7,FALSE)),Semestre_002,5,FALSE))*(VLOOKUP(VLOOKUP(D48,Affectation_S2!AO48:AT256,7,FALSE),Semestre_002,6,FALSE))),"0"),"Error")</f>
        <v>0</v>
      </c>
      <c r="L48" s="941">
        <f t="shared" si="1"/>
        <v>9.75</v>
      </c>
      <c r="M48" s="942">
        <f t="shared" si="2"/>
        <v>22.5</v>
      </c>
      <c r="N48" s="945">
        <f t="shared" si="3"/>
        <v>-4.5</v>
      </c>
    </row>
    <row r="49" spans="4:14" ht="15.75">
      <c r="D49" s="943" t="s">
        <v>36</v>
      </c>
      <c r="E49" s="939">
        <f>IFERROR((IFERROR(VLOOKUP((VLOOKUP(D49,Affectation_S1!$AO$8:$AU$216,3,FALSE)),TOUT_MODULES!$B$5:$F$157,3,FALSE),"0"))+(IFERROR(VLOOKUP((VLOOKUP(D49,Affectation_S1!$AO$8:$AU$216,4,FALSE)),TOUT_MODULES!$B$5:$F$157,3,FALSE),"0"))+(IFERROR(VLOOKUP((VLOOKUP(D49,Affectation_S1!$AO$8:$AU$216,5,FALSE)),TOUT_MODULES!$B$5:$F$157,3,FALSE),"0"))+(IFERROR(VLOOKUP((VLOOKUP(D49,Affectation_S1!$AO$8:$AU$216,6,FALSE)),TOUT_MODULES!$B$5:$F$157,3,FALSE),"0"))+(IFERROR(VLOOKUP((VLOOKUP(D49,Affectation_S1!$AO$8:$AU$216,7,FALSE)),TOUT_MODULES!$B$5:$F$157,3,FALSE),"0")),"Error")</f>
        <v>7.5</v>
      </c>
      <c r="F49" s="939">
        <f>IFERROR(IFERROR(((VLOOKUP((VLOOKUP(D49,Affectation_S1!$AO$8:$AU$216,3,FALSE)),TOUT_MODULES!$B$5:$F$157,4,FALSE))*(VLOOKUP(VLOOKUP(D49,Affectation_S1!$AO$8:$AU$216,3,FALSE),Semestre_1,6,FALSE))),"0")+(IFERROR(((VLOOKUP((VLOOKUP(D49,Affectation_S1!$AO$8:$AU$216,4,FALSE)),TOUT_MODULES!$B$5:$F$157,4,FALSE))*(VLOOKUP(VLOOKUP(D49,Affectation_S1!$AO$8:$AU$216,4,FALSE),Semestre_1,6,FALSE))),"0"))+IFERROR(((VLOOKUP((VLOOKUP(D49,Affectation_S1!$AO$8:$AU$216,5,FALSE)),TOUT_MODULES!$B$5:$F$157,4,FALSE))*(VLOOKUP(VLOOKUP(D49,Affectation_S1!$AO$8:$AU$216,5,FALSE),Semestre_1,6,FALSE))),"0")+IFERROR(((VLOOKUP((VLOOKUP(D49,Affectation_S1!$AO$8:$AU$216,6,FALSE)),TOUT_MODULES!$B$5:$F$157,4,FALSE))*(VLOOKUP(VLOOKUP(D49,Affectation_S1!$AO$8:$AU$216,6,FALSE),Semestre_1,6,FALSE))),"0")+IFERROR(((VLOOKUP((VLOOKUP(D49,Affectation_S1!$AO$8:$AU$216,7,FALSE)),TOUT_MODULES!$B$5:$F$157,4,FALSE))*(VLOOKUP(VLOOKUP(D49,Affectation_S1!$AO$8:$AU$216,7,FALSE),Semestre_1,6,FALSE))),"0"),"Error")</f>
        <v>0</v>
      </c>
      <c r="G49" s="939">
        <f>IFERROR(IFERROR(((VLOOKUP((VLOOKUP(D49,Affectation_S1!$AO$8:$AU$216,3,FALSE)),TOUT_MODULES!$B$5:$F$157,5,FALSE))*(VLOOKUP(VLOOKUP(D49,Affectation_S1!$AO$8:$AU$216,3,FALSE),Semestre_1,6,FALSE))),"0")+(IFERROR(((VLOOKUP((VLOOKUP(D49,Affectation_S1!$AO$8:$AU$216,4,FALSE)),TOUT_MODULES!$B$5:$F$157,5,FALSE))*(VLOOKUP(VLOOKUP(D49,Affectation_S1!$AO$8:$AU$216,4,FALSE),Semestre_1,6,FALSE))),"0"))+IFERROR(((VLOOKUP((VLOOKUP(D49,Affectation_S1!$AO$8:$AU$216,5,FALSE)),TOUT_MODULES!$B$5:$F$157,5,FALSE))*(VLOOKUP(VLOOKUP(D49,Affectation_S1!$AO$8:$AU$216,5,FALSE),Semestre_1,6,FALSE))),"0")+IFERROR(((VLOOKUP((VLOOKUP(D49,Affectation_S1!$AO$8:$AU$216,6,FALSE)),TOUT_MODULES!$B$5:$F$157,5,FALSE))*(VLOOKUP(VLOOKUP(D49,Affectation_S1!$AO$8:$AU$216,6,FALSE),Semestre_1,6,FALSE))),"0")+IFERROR(((VLOOKUP((VLOOKUP(D49,Affectation_S1!$AO$8:$AU$216,7,FALSE)),TOUT_MODULES!$B$5:$F$157,5,FALSE))*(VLOOKUP(VLOOKUP(D49,Affectation_S1!$AO$8:$AU$216,7,FALSE),Semestre_1,6,FALSE))),"0"),"error")</f>
        <v>0</v>
      </c>
      <c r="H49" s="940">
        <f t="shared" si="0"/>
        <v>11.25</v>
      </c>
      <c r="I49" s="939">
        <f>IFERROR((IFERROR(VLOOKUP((VLOOKUP(D49,Affectation_S2!AO49:AT257,3,FALSE)),Semestre_002,3,FALSE),"0"))+(IFERROR(VLOOKUP((VLOOKUP(D49,Affectation_S2!AO49:AT257,4,FALSE)),Semestre_002,3,FALSE),"0"))+(IFERROR(VLOOKUP((VLOOKUP(D49,Affectation_S2!AO49:AT257,5,FALSE)),Semestre_002,3,FALSE),"0"))+(IFERROR(VLOOKUP((VLOOKUP(D49,Affectation_S2!AO49:AT257,6,FALSE)),Semestre_002,3,FALSE),"0"))+(IFERROR(VLOOKUP((VLOOKUP(D49,Affectation_S2!AO49:AT257,7,FALSE)),Semestre_002,3,FALSE),"0")),"error")</f>
        <v>6</v>
      </c>
      <c r="J49" s="939">
        <f>IFERROR(IFERROR(((VLOOKUP((VLOOKUP(D49,Affectation_S2!AO49:AT257,3,FALSE)),Semestre_002,4,FALSE))*(VLOOKUP(VLOOKUP(D49,Affectation_S2!AO49:AT257,3,FALSE),Semestre_002,6,FALSE))),"0")+(IFERROR(((VLOOKUP((VLOOKUP(D49,Affectation_S2!AO49:AT257,4,FALSE)),Semestre_002,4,FALSE))*(VLOOKUP(VLOOKUP(D49,Affectation_S2!AO49:AT257,4,FALSE),Semestre_002,6,FALSE))),"0"))+IFERROR(((VLOOKUP((VLOOKUP(D49,Affectation_S2!AO49:AT257,5,FALSE)),Semestre_002,4,FALSE))*(VLOOKUP(VLOOKUP(D49,Affectation_S2!AO49:AT257,5,FALSE),Semestre_002,6,FALSE))),"0")+IFERROR(((VLOOKUP((VLOOKUP(D49,Affectation_S2!AO49:AT257,6,FALSE)),Semestre_002,4,FALSE))*(VLOOKUP(VLOOKUP(D49,Affectation_S2!AO49:AT257,6,FALSE),Semestre_002,6,FALSE))),"0")+IFERROR(((VLOOKUP((VLOOKUP(D49,Affectation_S2!AO49:AT257,7,FALSE)),Semestre_002,4,FALSE))*(VLOOKUP(VLOOKUP(D49,Affectation_S2!AO49:AT257,7,FALSE),Semestre_002,6,FALSE))),"0"),"Error")</f>
        <v>0</v>
      </c>
      <c r="K49" s="939">
        <f>IFERROR(IFERROR(((VLOOKUP((VLOOKUP(D49,Affectation_S2!AO49:AT257,3,FALSE)),Semestre_002,5,FALSE))*(VLOOKUP(VLOOKUP(D49,Affectation_S2!AO49:AT257,3,FALSE),Semestre_002,6,FALSE))),"0")+(IFERROR(((VLOOKUP((VLOOKUP(D49,Affectation_S2!AO49:AT257,4,FALSE)),Semestre_002,5,FALSE))*(VLOOKUP(VLOOKUP(D49,Affectation_S2!AO49:AT257,4,FALSE),Semestre_002,6,FALSE))),"0"))+IFERROR(((VLOOKUP((VLOOKUP(D49,Affectation_S2!AO49:AT257,5,FALSE)),Semestre_002,5,FALSE))*(VLOOKUP(VLOOKUP(D49,Affectation_S2!AO49:AT257,5,FALSE),Semestre_002,6,FALSE))),"0")+IFERROR(((VLOOKUP((VLOOKUP(D49,Affectation_S2!AO49:AT257,6,FALSE)),Semestre_002,5,FALSE))*(VLOOKUP(VLOOKUP(D49,Affectation_S2!AO49:AT257,6,FALSE),Semestre_002,6,FALSE))),"0")+IFERROR(((VLOOKUP((VLOOKUP(D49,Affectation_S2!AO49:AT257,7,FALSE)),Semestre_002,5,FALSE))*(VLOOKUP(VLOOKUP(D49,Affectation_S2!AO49:AT257,7,FALSE),Semestre_002,6,FALSE))),"0"),"Error")</f>
        <v>0</v>
      </c>
      <c r="L49" s="941">
        <f t="shared" si="1"/>
        <v>9</v>
      </c>
      <c r="M49" s="942">
        <f t="shared" si="2"/>
        <v>20.25</v>
      </c>
      <c r="N49" s="945">
        <f t="shared" si="3"/>
        <v>-2.25</v>
      </c>
    </row>
    <row r="50" spans="4:14" ht="15.75">
      <c r="D50" s="943" t="s">
        <v>58</v>
      </c>
      <c r="E50" s="939">
        <f>IFERROR((IFERROR(VLOOKUP((VLOOKUP(D50,Affectation_S1!$AO$8:$AU$216,3,FALSE)),TOUT_MODULES!$B$5:$F$157,3,FALSE),"0"))+(IFERROR(VLOOKUP((VLOOKUP(D50,Affectation_S1!$AO$8:$AU$216,4,FALSE)),TOUT_MODULES!$B$5:$F$157,3,FALSE),"0"))+(IFERROR(VLOOKUP((VLOOKUP(D50,Affectation_S1!$AO$8:$AU$216,5,FALSE)),TOUT_MODULES!$B$5:$F$157,3,FALSE),"0"))+(IFERROR(VLOOKUP((VLOOKUP(D50,Affectation_S1!$AO$8:$AU$216,6,FALSE)),TOUT_MODULES!$B$5:$F$157,3,FALSE),"0"))+(IFERROR(VLOOKUP((VLOOKUP(D50,Affectation_S1!$AO$8:$AU$216,7,FALSE)),TOUT_MODULES!$B$5:$F$157,3,FALSE),"0")),"Error")</f>
        <v>3</v>
      </c>
      <c r="F50" s="939">
        <f>IFERROR(IFERROR(((VLOOKUP((VLOOKUP(D50,Affectation_S1!$AO$8:$AU$216,3,FALSE)),TOUT_MODULES!$B$5:$F$157,4,FALSE))*(VLOOKUP(VLOOKUP(D50,Affectation_S1!$AO$8:$AU$216,3,FALSE),Semestre_1,6,FALSE))),"0")+(IFERROR(((VLOOKUP((VLOOKUP(D50,Affectation_S1!$AO$8:$AU$216,4,FALSE)),TOUT_MODULES!$B$5:$F$157,4,FALSE))*(VLOOKUP(VLOOKUP(D50,Affectation_S1!$AO$8:$AU$216,4,FALSE),Semestre_1,6,FALSE))),"0"))+IFERROR(((VLOOKUP((VLOOKUP(D50,Affectation_S1!$AO$8:$AU$216,5,FALSE)),TOUT_MODULES!$B$5:$F$157,4,FALSE))*(VLOOKUP(VLOOKUP(D50,Affectation_S1!$AO$8:$AU$216,5,FALSE),Semestre_1,6,FALSE))),"0")+IFERROR(((VLOOKUP((VLOOKUP(D50,Affectation_S1!$AO$8:$AU$216,6,FALSE)),TOUT_MODULES!$B$5:$F$157,4,FALSE))*(VLOOKUP(VLOOKUP(D50,Affectation_S1!$AO$8:$AU$216,6,FALSE),Semestre_1,6,FALSE))),"0")+IFERROR(((VLOOKUP((VLOOKUP(D50,Affectation_S1!$AO$8:$AU$216,7,FALSE)),TOUT_MODULES!$B$5:$F$157,4,FALSE))*(VLOOKUP(VLOOKUP(D50,Affectation_S1!$AO$8:$AU$216,7,FALSE),Semestre_1,6,FALSE))),"0"),"Error")</f>
        <v>0</v>
      </c>
      <c r="G50" s="939">
        <f>IFERROR(IFERROR(((VLOOKUP((VLOOKUP(D50,Affectation_S1!$AO$8:$AU$216,3,FALSE)),TOUT_MODULES!$B$5:$F$157,5,FALSE))*(VLOOKUP(VLOOKUP(D50,Affectation_S1!$AO$8:$AU$216,3,FALSE),Semestre_1,6,FALSE))),"0")+(IFERROR(((VLOOKUP((VLOOKUP(D50,Affectation_S1!$AO$8:$AU$216,4,FALSE)),TOUT_MODULES!$B$5:$F$157,5,FALSE))*(VLOOKUP(VLOOKUP(D50,Affectation_S1!$AO$8:$AU$216,4,FALSE),Semestre_1,6,FALSE))),"0"))+IFERROR(((VLOOKUP((VLOOKUP(D50,Affectation_S1!$AO$8:$AU$216,5,FALSE)),TOUT_MODULES!$B$5:$F$157,5,FALSE))*(VLOOKUP(VLOOKUP(D50,Affectation_S1!$AO$8:$AU$216,5,FALSE),Semestre_1,6,FALSE))),"0")+IFERROR(((VLOOKUP((VLOOKUP(D50,Affectation_S1!$AO$8:$AU$216,6,FALSE)),TOUT_MODULES!$B$5:$F$157,5,FALSE))*(VLOOKUP(VLOOKUP(D50,Affectation_S1!$AO$8:$AU$216,6,FALSE),Semestre_1,6,FALSE))),"0")+IFERROR(((VLOOKUP((VLOOKUP(D50,Affectation_S1!$AO$8:$AU$216,7,FALSE)),TOUT_MODULES!$B$5:$F$157,5,FALSE))*(VLOOKUP(VLOOKUP(D50,Affectation_S1!$AO$8:$AU$216,7,FALSE),Semestre_1,6,FALSE))),"0"),"error")</f>
        <v>3</v>
      </c>
      <c r="H50" s="940">
        <f t="shared" si="0"/>
        <v>6.75</v>
      </c>
      <c r="I50" s="939">
        <f>IFERROR((IFERROR(VLOOKUP((VLOOKUP(D50,Affectation_S2!AO50:AT258,3,FALSE)),Semestre_002,3,FALSE),"0"))+(IFERROR(VLOOKUP((VLOOKUP(D50,Affectation_S2!AO50:AT258,4,FALSE)),Semestre_002,3,FALSE),"0"))+(IFERROR(VLOOKUP((VLOOKUP(D50,Affectation_S2!AO50:AT258,5,FALSE)),Semestre_002,3,FALSE),"0"))+(IFERROR(VLOOKUP((VLOOKUP(D50,Affectation_S2!AO50:AT258,6,FALSE)),Semestre_002,3,FALSE),"0"))+(IFERROR(VLOOKUP((VLOOKUP(D50,Affectation_S2!AO50:AT258,7,FALSE)),Semestre_002,3,FALSE),"0")),"error")</f>
        <v>3</v>
      </c>
      <c r="J50" s="939">
        <f>IFERROR(IFERROR(((VLOOKUP((VLOOKUP(D50,Affectation_S2!AO50:AT258,3,FALSE)),Semestre_002,4,FALSE))*(VLOOKUP(VLOOKUP(D50,Affectation_S2!AO50:AT258,3,FALSE),Semestre_002,6,FALSE))),"0")+(IFERROR(((VLOOKUP((VLOOKUP(D50,Affectation_S2!AO50:AT258,4,FALSE)),Semestre_002,4,FALSE))*(VLOOKUP(VLOOKUP(D50,Affectation_S2!AO50:AT258,4,FALSE),Semestre_002,6,FALSE))),"0"))+IFERROR(((VLOOKUP((VLOOKUP(D50,Affectation_S2!AO50:AT258,5,FALSE)),Semestre_002,4,FALSE))*(VLOOKUP(VLOOKUP(D50,Affectation_S2!AO50:AT258,5,FALSE),Semestre_002,6,FALSE))),"0")+IFERROR(((VLOOKUP((VLOOKUP(D50,Affectation_S2!AO50:AT258,6,FALSE)),Semestre_002,4,FALSE))*(VLOOKUP(VLOOKUP(D50,Affectation_S2!AO50:AT258,6,FALSE),Semestre_002,6,FALSE))),"0")+IFERROR(((VLOOKUP((VLOOKUP(D50,Affectation_S2!AO50:AT258,7,FALSE)),Semestre_002,4,FALSE))*(VLOOKUP(VLOOKUP(D50,Affectation_S2!AO50:AT258,7,FALSE),Semestre_002,6,FALSE))),"0"),"Error")</f>
        <v>6</v>
      </c>
      <c r="K50" s="939">
        <f>IFERROR(IFERROR(((VLOOKUP((VLOOKUP(D50,Affectation_S2!AO50:AT258,3,FALSE)),Semestre_002,5,FALSE))*(VLOOKUP(VLOOKUP(D50,Affectation_S2!AO50:AT258,3,FALSE),Semestre_002,6,FALSE))),"0")+(IFERROR(((VLOOKUP((VLOOKUP(D50,Affectation_S2!AO50:AT258,4,FALSE)),Semestre_002,5,FALSE))*(VLOOKUP(VLOOKUP(D50,Affectation_S2!AO50:AT258,4,FALSE),Semestre_002,6,FALSE))),"0"))+IFERROR(((VLOOKUP((VLOOKUP(D50,Affectation_S2!AO50:AT258,5,FALSE)),Semestre_002,5,FALSE))*(VLOOKUP(VLOOKUP(D50,Affectation_S2!AO50:AT258,5,FALSE),Semestre_002,6,FALSE))),"0")+IFERROR(((VLOOKUP((VLOOKUP(D50,Affectation_S2!AO50:AT258,6,FALSE)),Semestre_002,5,FALSE))*(VLOOKUP(VLOOKUP(D50,Affectation_S2!AO50:AT258,6,FALSE),Semestre_002,6,FALSE))),"0")+IFERROR(((VLOOKUP((VLOOKUP(D50,Affectation_S2!AO50:AT258,7,FALSE)),Semestre_002,5,FALSE))*(VLOOKUP(VLOOKUP(D50,Affectation_S2!AO50:AT258,7,FALSE),Semestre_002,6,FALSE))),"0"),"Error")</f>
        <v>0</v>
      </c>
      <c r="L50" s="941">
        <f t="shared" si="1"/>
        <v>10.5</v>
      </c>
      <c r="M50" s="942">
        <f t="shared" si="2"/>
        <v>17.25</v>
      </c>
      <c r="N50" s="945">
        <f t="shared" si="3"/>
        <v>0.75</v>
      </c>
    </row>
    <row r="51" spans="4:14" ht="15.75">
      <c r="D51" s="943" t="s">
        <v>56</v>
      </c>
      <c r="E51" s="939">
        <f>IFERROR((IFERROR(VLOOKUP((VLOOKUP(D51,Affectation_S1!$AO$8:$AU$216,3,FALSE)),TOUT_MODULES!$B$5:$F$157,3,FALSE),"0"))+(IFERROR(VLOOKUP((VLOOKUP(D51,Affectation_S1!$AO$8:$AU$216,4,FALSE)),TOUT_MODULES!$B$5:$F$157,3,FALSE),"0"))+(IFERROR(VLOOKUP((VLOOKUP(D51,Affectation_S1!$AO$8:$AU$216,5,FALSE)),TOUT_MODULES!$B$5:$F$157,3,FALSE),"0"))+(IFERROR(VLOOKUP((VLOOKUP(D51,Affectation_S1!$AO$8:$AU$216,6,FALSE)),TOUT_MODULES!$B$5:$F$157,3,FALSE),"0"))+(IFERROR(VLOOKUP((VLOOKUP(D51,Affectation_S1!$AO$8:$AU$216,7,FALSE)),TOUT_MODULES!$B$5:$F$157,3,FALSE),"0")),"Error")</f>
        <v>0</v>
      </c>
      <c r="F51" s="939">
        <f>IFERROR(IFERROR(((VLOOKUP((VLOOKUP(D51,Affectation_S1!$AO$8:$AU$216,3,FALSE)),TOUT_MODULES!$B$5:$F$157,4,FALSE))*(VLOOKUP(VLOOKUP(D51,Affectation_S1!$AO$8:$AU$216,3,FALSE),Semestre_1,6,FALSE))),"0")+(IFERROR(((VLOOKUP((VLOOKUP(D51,Affectation_S1!$AO$8:$AU$216,4,FALSE)),TOUT_MODULES!$B$5:$F$157,4,FALSE))*(VLOOKUP(VLOOKUP(D51,Affectation_S1!$AO$8:$AU$216,4,FALSE),Semestre_1,6,FALSE))),"0"))+IFERROR(((VLOOKUP((VLOOKUP(D51,Affectation_S1!$AO$8:$AU$216,5,FALSE)),TOUT_MODULES!$B$5:$F$157,4,FALSE))*(VLOOKUP(VLOOKUP(D51,Affectation_S1!$AO$8:$AU$216,5,FALSE),Semestre_1,6,FALSE))),"0")+IFERROR(((VLOOKUP((VLOOKUP(D51,Affectation_S1!$AO$8:$AU$216,6,FALSE)),TOUT_MODULES!$B$5:$F$157,4,FALSE))*(VLOOKUP(VLOOKUP(D51,Affectation_S1!$AO$8:$AU$216,6,FALSE),Semestre_1,6,FALSE))),"0")+IFERROR(((VLOOKUP((VLOOKUP(D51,Affectation_S1!$AO$8:$AU$216,7,FALSE)),TOUT_MODULES!$B$5:$F$157,4,FALSE))*(VLOOKUP(VLOOKUP(D51,Affectation_S1!$AO$8:$AU$216,7,FALSE),Semestre_1,6,FALSE))),"0"),"Error")</f>
        <v>0</v>
      </c>
      <c r="G51" s="939">
        <f>IFERROR(IFERROR(((VLOOKUP((VLOOKUP(D51,Affectation_S1!$AO$8:$AU$216,3,FALSE)),TOUT_MODULES!$B$5:$F$157,5,FALSE))*(VLOOKUP(VLOOKUP(D51,Affectation_S1!$AO$8:$AU$216,3,FALSE),Semestre_1,6,FALSE))),"0")+(IFERROR(((VLOOKUP((VLOOKUP(D51,Affectation_S1!$AO$8:$AU$216,4,FALSE)),TOUT_MODULES!$B$5:$F$157,5,FALSE))*(VLOOKUP(VLOOKUP(D51,Affectation_S1!$AO$8:$AU$216,4,FALSE),Semestre_1,6,FALSE))),"0"))+IFERROR(((VLOOKUP((VLOOKUP(D51,Affectation_S1!$AO$8:$AU$216,5,FALSE)),TOUT_MODULES!$B$5:$F$157,5,FALSE))*(VLOOKUP(VLOOKUP(D51,Affectation_S1!$AO$8:$AU$216,5,FALSE),Semestre_1,6,FALSE))),"0")+IFERROR(((VLOOKUP((VLOOKUP(D51,Affectation_S1!$AO$8:$AU$216,6,FALSE)),TOUT_MODULES!$B$5:$F$157,5,FALSE))*(VLOOKUP(VLOOKUP(D51,Affectation_S1!$AO$8:$AU$216,6,FALSE),Semestre_1,6,FALSE))),"0")+IFERROR(((VLOOKUP((VLOOKUP(D51,Affectation_S1!$AO$8:$AU$216,7,FALSE)),TOUT_MODULES!$B$5:$F$157,5,FALSE))*(VLOOKUP(VLOOKUP(D51,Affectation_S1!$AO$8:$AU$216,7,FALSE),Semestre_1,6,FALSE))),"0"),"error")</f>
        <v>0</v>
      </c>
      <c r="H51" s="940">
        <f t="shared" si="0"/>
        <v>0</v>
      </c>
      <c r="I51" s="939">
        <f>IFERROR((IFERROR(VLOOKUP((VLOOKUP(D51,Affectation_S2!AO51:AT259,3,FALSE)),Semestre_002,3,FALSE),"0"))+(IFERROR(VLOOKUP((VLOOKUP(D51,Affectation_S2!AO51:AT259,4,FALSE)),Semestre_002,3,FALSE),"0"))+(IFERROR(VLOOKUP((VLOOKUP(D51,Affectation_S2!AO51:AT259,5,FALSE)),Semestre_002,3,FALSE),"0"))+(IFERROR(VLOOKUP((VLOOKUP(D51,Affectation_S2!AO51:AT259,6,FALSE)),Semestre_002,3,FALSE),"0"))+(IFERROR(VLOOKUP((VLOOKUP(D51,Affectation_S2!AO51:AT259,7,FALSE)),Semestre_002,3,FALSE),"0")),"error")</f>
        <v>0</v>
      </c>
      <c r="J51" s="939">
        <f>IFERROR(IFERROR(((VLOOKUP((VLOOKUP(D51,Affectation_S2!AO51:AT259,3,FALSE)),Semestre_002,4,FALSE))*(VLOOKUP(VLOOKUP(D51,Affectation_S2!AO51:AT259,3,FALSE),Semestre_002,6,FALSE))),"0")+(IFERROR(((VLOOKUP((VLOOKUP(D51,Affectation_S2!AO51:AT259,4,FALSE)),Semestre_002,4,FALSE))*(VLOOKUP(VLOOKUP(D51,Affectation_S2!AO51:AT259,4,FALSE),Semestre_002,6,FALSE))),"0"))+IFERROR(((VLOOKUP((VLOOKUP(D51,Affectation_S2!AO51:AT259,5,FALSE)),Semestre_002,4,FALSE))*(VLOOKUP(VLOOKUP(D51,Affectation_S2!AO51:AT259,5,FALSE),Semestre_002,6,FALSE))),"0")+IFERROR(((VLOOKUP((VLOOKUP(D51,Affectation_S2!AO51:AT259,6,FALSE)),Semestre_002,4,FALSE))*(VLOOKUP(VLOOKUP(D51,Affectation_S2!AO51:AT259,6,FALSE),Semestre_002,6,FALSE))),"0")+IFERROR(((VLOOKUP((VLOOKUP(D51,Affectation_S2!AO51:AT259,7,FALSE)),Semestre_002,4,FALSE))*(VLOOKUP(VLOOKUP(D51,Affectation_S2!AO51:AT259,7,FALSE),Semestre_002,6,FALSE))),"0"),"Error")</f>
        <v>0</v>
      </c>
      <c r="K51" s="939">
        <f>IFERROR(IFERROR(((VLOOKUP((VLOOKUP(D51,Affectation_S2!AO51:AT259,3,FALSE)),Semestre_002,5,FALSE))*(VLOOKUP(VLOOKUP(D51,Affectation_S2!AO51:AT259,3,FALSE),Semestre_002,6,FALSE))),"0")+(IFERROR(((VLOOKUP((VLOOKUP(D51,Affectation_S2!AO51:AT259,4,FALSE)),Semestre_002,5,FALSE))*(VLOOKUP(VLOOKUP(D51,Affectation_S2!AO51:AT259,4,FALSE),Semestre_002,6,FALSE))),"0"))+IFERROR(((VLOOKUP((VLOOKUP(D51,Affectation_S2!AO51:AT259,5,FALSE)),Semestre_002,5,FALSE))*(VLOOKUP(VLOOKUP(D51,Affectation_S2!AO51:AT259,5,FALSE),Semestre_002,6,FALSE))),"0")+IFERROR(((VLOOKUP((VLOOKUP(D51,Affectation_S2!AO51:AT259,6,FALSE)),Semestre_002,5,FALSE))*(VLOOKUP(VLOOKUP(D51,Affectation_S2!AO51:AT259,6,FALSE),Semestre_002,6,FALSE))),"0")+IFERROR(((VLOOKUP((VLOOKUP(D51,Affectation_S2!AO51:AT259,7,FALSE)),Semestre_002,5,FALSE))*(VLOOKUP(VLOOKUP(D51,Affectation_S2!AO51:AT259,7,FALSE),Semestre_002,6,FALSE))),"0"),"Error")</f>
        <v>0</v>
      </c>
      <c r="L51" s="941">
        <f t="shared" si="1"/>
        <v>0</v>
      </c>
      <c r="M51" s="942">
        <f t="shared" si="2"/>
        <v>0</v>
      </c>
      <c r="N51" s="945">
        <f t="shared" si="3"/>
        <v>18</v>
      </c>
    </row>
    <row r="52" spans="4:14" ht="15.75">
      <c r="D52" s="943" t="s">
        <v>44</v>
      </c>
      <c r="E52" s="939">
        <f>IFERROR((IFERROR(VLOOKUP((VLOOKUP(D52,Affectation_S1!$AO$8:$AU$216,3,FALSE)),TOUT_MODULES!$B$5:$F$157,3,FALSE),"0"))+(IFERROR(VLOOKUP((VLOOKUP(D52,Affectation_S1!$AO$8:$AU$216,4,FALSE)),TOUT_MODULES!$B$5:$F$157,3,FALSE),"0"))+(IFERROR(VLOOKUP((VLOOKUP(D52,Affectation_S1!$AO$8:$AU$216,5,FALSE)),TOUT_MODULES!$B$5:$F$157,3,FALSE),"0"))+(IFERROR(VLOOKUP((VLOOKUP(D52,Affectation_S1!$AO$8:$AU$216,6,FALSE)),TOUT_MODULES!$B$5:$F$157,3,FALSE),"0"))+(IFERROR(VLOOKUP((VLOOKUP(D52,Affectation_S1!$AO$8:$AU$216,7,FALSE)),TOUT_MODULES!$B$5:$F$157,3,FALSE),"0")),"Error")</f>
        <v>4.5</v>
      </c>
      <c r="F52" s="939">
        <f>IFERROR(IFERROR(((VLOOKUP((VLOOKUP(D52,Affectation_S1!$AO$8:$AU$216,3,FALSE)),TOUT_MODULES!$B$5:$F$157,4,FALSE))*(VLOOKUP(VLOOKUP(D52,Affectation_S1!$AO$8:$AU$216,3,FALSE),Semestre_1,6,FALSE))),"0")+(IFERROR(((VLOOKUP((VLOOKUP(D52,Affectation_S1!$AO$8:$AU$216,4,FALSE)),TOUT_MODULES!$B$5:$F$157,4,FALSE))*(VLOOKUP(VLOOKUP(D52,Affectation_S1!$AO$8:$AU$216,4,FALSE),Semestre_1,6,FALSE))),"0"))+IFERROR(((VLOOKUP((VLOOKUP(D52,Affectation_S1!$AO$8:$AU$216,5,FALSE)),TOUT_MODULES!$B$5:$F$157,4,FALSE))*(VLOOKUP(VLOOKUP(D52,Affectation_S1!$AO$8:$AU$216,5,FALSE),Semestre_1,6,FALSE))),"0")+IFERROR(((VLOOKUP((VLOOKUP(D52,Affectation_S1!$AO$8:$AU$216,6,FALSE)),TOUT_MODULES!$B$5:$F$157,4,FALSE))*(VLOOKUP(VLOOKUP(D52,Affectation_S1!$AO$8:$AU$216,6,FALSE),Semestre_1,6,FALSE))),"0")+IFERROR(((VLOOKUP((VLOOKUP(D52,Affectation_S1!$AO$8:$AU$216,7,FALSE)),TOUT_MODULES!$B$5:$F$157,4,FALSE))*(VLOOKUP(VLOOKUP(D52,Affectation_S1!$AO$8:$AU$216,7,FALSE),Semestre_1,6,FALSE))),"0"),"Error")</f>
        <v>1.5</v>
      </c>
      <c r="G52" s="939">
        <f>IFERROR(IFERROR(((VLOOKUP((VLOOKUP(D52,Affectation_S1!$AO$8:$AU$216,3,FALSE)),TOUT_MODULES!$B$5:$F$157,5,FALSE))*(VLOOKUP(VLOOKUP(D52,Affectation_S1!$AO$8:$AU$216,3,FALSE),Semestre_1,6,FALSE))),"0")+(IFERROR(((VLOOKUP((VLOOKUP(D52,Affectation_S1!$AO$8:$AU$216,4,FALSE)),TOUT_MODULES!$B$5:$F$157,5,FALSE))*(VLOOKUP(VLOOKUP(D52,Affectation_S1!$AO$8:$AU$216,4,FALSE),Semestre_1,6,FALSE))),"0"))+IFERROR(((VLOOKUP((VLOOKUP(D52,Affectation_S1!$AO$8:$AU$216,5,FALSE)),TOUT_MODULES!$B$5:$F$157,5,FALSE))*(VLOOKUP(VLOOKUP(D52,Affectation_S1!$AO$8:$AU$216,5,FALSE),Semestre_1,6,FALSE))),"0")+IFERROR(((VLOOKUP((VLOOKUP(D52,Affectation_S1!$AO$8:$AU$216,6,FALSE)),TOUT_MODULES!$B$5:$F$157,5,FALSE))*(VLOOKUP(VLOOKUP(D52,Affectation_S1!$AO$8:$AU$216,6,FALSE),Semestre_1,6,FALSE))),"0")+IFERROR(((VLOOKUP((VLOOKUP(D52,Affectation_S1!$AO$8:$AU$216,7,FALSE)),TOUT_MODULES!$B$5:$F$157,5,FALSE))*(VLOOKUP(VLOOKUP(D52,Affectation_S1!$AO$8:$AU$216,7,FALSE),Semestre_1,6,FALSE))),"0"),"error")</f>
        <v>1.5</v>
      </c>
      <c r="H52" s="940">
        <f t="shared" si="0"/>
        <v>9.3800000000000008</v>
      </c>
      <c r="I52" s="939">
        <f>IFERROR((IFERROR(VLOOKUP((VLOOKUP(D52,Affectation_S2!AO52:AT260,3,FALSE)),Semestre_002,3,FALSE),"0"))+(IFERROR(VLOOKUP((VLOOKUP(D52,Affectation_S2!AO52:AT260,4,FALSE)),Semestre_002,3,FALSE),"0"))+(IFERROR(VLOOKUP((VLOOKUP(D52,Affectation_S2!AO52:AT260,5,FALSE)),Semestre_002,3,FALSE),"0"))+(IFERROR(VLOOKUP((VLOOKUP(D52,Affectation_S2!AO52:AT260,6,FALSE)),Semestre_002,3,FALSE),"0"))+(IFERROR(VLOOKUP((VLOOKUP(D52,Affectation_S2!AO52:AT260,7,FALSE)),Semestre_002,3,FALSE),"0")),"error")</f>
        <v>3</v>
      </c>
      <c r="J52" s="939">
        <f>IFERROR(IFERROR(((VLOOKUP((VLOOKUP(D52,Affectation_S2!AO52:AT260,3,FALSE)),Semestre_002,4,FALSE))*(VLOOKUP(VLOOKUP(D52,Affectation_S2!AO52:AT260,3,FALSE),Semestre_002,6,FALSE))),"0")+(IFERROR(((VLOOKUP((VLOOKUP(D52,Affectation_S2!AO52:AT260,4,FALSE)),Semestre_002,4,FALSE))*(VLOOKUP(VLOOKUP(D52,Affectation_S2!AO52:AT260,4,FALSE),Semestre_002,6,FALSE))),"0"))+IFERROR(((VLOOKUP((VLOOKUP(D52,Affectation_S2!AO52:AT260,5,FALSE)),Semestre_002,4,FALSE))*(VLOOKUP(VLOOKUP(D52,Affectation_S2!AO52:AT260,5,FALSE),Semestre_002,6,FALSE))),"0")+IFERROR(((VLOOKUP((VLOOKUP(D52,Affectation_S2!AO52:AT260,6,FALSE)),Semestre_002,4,FALSE))*(VLOOKUP(VLOOKUP(D52,Affectation_S2!AO52:AT260,6,FALSE),Semestre_002,6,FALSE))),"0")+IFERROR(((VLOOKUP((VLOOKUP(D52,Affectation_S2!AO52:AT260,7,FALSE)),Semestre_002,4,FALSE))*(VLOOKUP(VLOOKUP(D52,Affectation_S2!AO52:AT260,7,FALSE),Semestre_002,6,FALSE))),"0"),"Error")</f>
        <v>3</v>
      </c>
      <c r="K52" s="939">
        <f>IFERROR(IFERROR(((VLOOKUP((VLOOKUP(D52,Affectation_S2!AO52:AT260,3,FALSE)),Semestre_002,5,FALSE))*(VLOOKUP(VLOOKUP(D52,Affectation_S2!AO52:AT260,3,FALSE),Semestre_002,6,FALSE))),"0")+(IFERROR(((VLOOKUP((VLOOKUP(D52,Affectation_S2!AO52:AT260,4,FALSE)),Semestre_002,5,FALSE))*(VLOOKUP(VLOOKUP(D52,Affectation_S2!AO52:AT260,4,FALSE),Semestre_002,6,FALSE))),"0"))+IFERROR(((VLOOKUP((VLOOKUP(D52,Affectation_S2!AO52:AT260,5,FALSE)),Semestre_002,5,FALSE))*(VLOOKUP(VLOOKUP(D52,Affectation_S2!AO52:AT260,5,FALSE),Semestre_002,6,FALSE))),"0")+IFERROR(((VLOOKUP((VLOOKUP(D52,Affectation_S2!AO52:AT260,6,FALSE)),Semestre_002,5,FALSE))*(VLOOKUP(VLOOKUP(D52,Affectation_S2!AO52:AT260,6,FALSE),Semestre_002,6,FALSE))),"0")+IFERROR(((VLOOKUP((VLOOKUP(D52,Affectation_S2!AO52:AT260,7,FALSE)),Semestre_002,5,FALSE))*(VLOOKUP(VLOOKUP(D52,Affectation_S2!AO52:AT260,7,FALSE),Semestre_002,6,FALSE))),"0"),"Error")</f>
        <v>3</v>
      </c>
      <c r="L52" s="941">
        <f t="shared" si="1"/>
        <v>9.75</v>
      </c>
      <c r="M52" s="942">
        <f t="shared" si="2"/>
        <v>19.13</v>
      </c>
      <c r="N52" s="945">
        <f t="shared" si="3"/>
        <v>-1.1299999999999999</v>
      </c>
    </row>
    <row r="53" spans="4:14" ht="15.75">
      <c r="D53" s="943" t="s">
        <v>70</v>
      </c>
      <c r="E53" s="939">
        <f>IFERROR((IFERROR(VLOOKUP((VLOOKUP(D53,Affectation_S1!$AO$8:$AU$216,3,FALSE)),TOUT_MODULES!$B$5:$F$157,3,FALSE),"0"))+(IFERROR(VLOOKUP((VLOOKUP(D53,Affectation_S1!$AO$8:$AU$216,4,FALSE)),TOUT_MODULES!$B$5:$F$157,3,FALSE),"0"))+(IFERROR(VLOOKUP((VLOOKUP(D53,Affectation_S1!$AO$8:$AU$216,5,FALSE)),TOUT_MODULES!$B$5:$F$157,3,FALSE),"0"))+(IFERROR(VLOOKUP((VLOOKUP(D53,Affectation_S1!$AO$8:$AU$216,6,FALSE)),TOUT_MODULES!$B$5:$F$157,3,FALSE),"0"))+(IFERROR(VLOOKUP((VLOOKUP(D53,Affectation_S1!$AO$8:$AU$216,7,FALSE)),TOUT_MODULES!$B$5:$F$157,3,FALSE),"0")),"Error")</f>
        <v>0</v>
      </c>
      <c r="F53" s="939">
        <f>IFERROR(IFERROR(((VLOOKUP((VLOOKUP(D53,Affectation_S1!$AO$8:$AU$216,3,FALSE)),TOUT_MODULES!$B$5:$F$157,4,FALSE))*(VLOOKUP(VLOOKUP(D53,Affectation_S1!$AO$8:$AU$216,3,FALSE),Semestre_1,6,FALSE))),"0")+(IFERROR(((VLOOKUP((VLOOKUP(D53,Affectation_S1!$AO$8:$AU$216,4,FALSE)),TOUT_MODULES!$B$5:$F$157,4,FALSE))*(VLOOKUP(VLOOKUP(D53,Affectation_S1!$AO$8:$AU$216,4,FALSE),Semestre_1,6,FALSE))),"0"))+IFERROR(((VLOOKUP((VLOOKUP(D53,Affectation_S1!$AO$8:$AU$216,5,FALSE)),TOUT_MODULES!$B$5:$F$157,4,FALSE))*(VLOOKUP(VLOOKUP(D53,Affectation_S1!$AO$8:$AU$216,5,FALSE),Semestre_1,6,FALSE))),"0")+IFERROR(((VLOOKUP((VLOOKUP(D53,Affectation_S1!$AO$8:$AU$216,6,FALSE)),TOUT_MODULES!$B$5:$F$157,4,FALSE))*(VLOOKUP(VLOOKUP(D53,Affectation_S1!$AO$8:$AU$216,6,FALSE),Semestre_1,6,FALSE))),"0")+IFERROR(((VLOOKUP((VLOOKUP(D53,Affectation_S1!$AO$8:$AU$216,7,FALSE)),TOUT_MODULES!$B$5:$F$157,4,FALSE))*(VLOOKUP(VLOOKUP(D53,Affectation_S1!$AO$8:$AU$216,7,FALSE),Semestre_1,6,FALSE))),"0"),"Error")</f>
        <v>0</v>
      </c>
      <c r="G53" s="939">
        <f>IFERROR(IFERROR(((VLOOKUP((VLOOKUP(D53,Affectation_S1!$AO$8:$AU$216,3,FALSE)),TOUT_MODULES!$B$5:$F$157,5,FALSE))*(VLOOKUP(VLOOKUP(D53,Affectation_S1!$AO$8:$AU$216,3,FALSE),Semestre_1,6,FALSE))),"0")+(IFERROR(((VLOOKUP((VLOOKUP(D53,Affectation_S1!$AO$8:$AU$216,4,FALSE)),TOUT_MODULES!$B$5:$F$157,5,FALSE))*(VLOOKUP(VLOOKUP(D53,Affectation_S1!$AO$8:$AU$216,4,FALSE),Semestre_1,6,FALSE))),"0"))+IFERROR(((VLOOKUP((VLOOKUP(D53,Affectation_S1!$AO$8:$AU$216,5,FALSE)),TOUT_MODULES!$B$5:$F$157,5,FALSE))*(VLOOKUP(VLOOKUP(D53,Affectation_S1!$AO$8:$AU$216,5,FALSE),Semestre_1,6,FALSE))),"0")+IFERROR(((VLOOKUP((VLOOKUP(D53,Affectation_S1!$AO$8:$AU$216,6,FALSE)),TOUT_MODULES!$B$5:$F$157,5,FALSE))*(VLOOKUP(VLOOKUP(D53,Affectation_S1!$AO$8:$AU$216,6,FALSE),Semestre_1,6,FALSE))),"0")+IFERROR(((VLOOKUP((VLOOKUP(D53,Affectation_S1!$AO$8:$AU$216,7,FALSE)),TOUT_MODULES!$B$5:$F$157,5,FALSE))*(VLOOKUP(VLOOKUP(D53,Affectation_S1!$AO$8:$AU$216,7,FALSE),Semestre_1,6,FALSE))),"0"),"error")</f>
        <v>0</v>
      </c>
      <c r="H53" s="940">
        <f t="shared" si="0"/>
        <v>0</v>
      </c>
      <c r="I53" s="939">
        <f>IFERROR((IFERROR(VLOOKUP((VLOOKUP(D53,Affectation_S2!AO53:AT261,3,FALSE)),Semestre_002,3,FALSE),"0"))+(IFERROR(VLOOKUP((VLOOKUP(D53,Affectation_S2!AO53:AT261,4,FALSE)),Semestre_002,3,FALSE),"0"))+(IFERROR(VLOOKUP((VLOOKUP(D53,Affectation_S2!AO53:AT261,5,FALSE)),Semestre_002,3,FALSE),"0"))+(IFERROR(VLOOKUP((VLOOKUP(D53,Affectation_S2!AO53:AT261,6,FALSE)),Semestre_002,3,FALSE),"0"))+(IFERROR(VLOOKUP((VLOOKUP(D53,Affectation_S2!AO53:AT261,7,FALSE)),Semestre_002,3,FALSE),"0")),"error")</f>
        <v>0</v>
      </c>
      <c r="J53" s="939">
        <f>IFERROR(IFERROR(((VLOOKUP((VLOOKUP(D53,Affectation_S2!AO53:AT261,3,FALSE)),Semestre_002,4,FALSE))*(VLOOKUP(VLOOKUP(D53,Affectation_S2!AO53:AT261,3,FALSE),Semestre_002,6,FALSE))),"0")+(IFERROR(((VLOOKUP((VLOOKUP(D53,Affectation_S2!AO53:AT261,4,FALSE)),Semestre_002,4,FALSE))*(VLOOKUP(VLOOKUP(D53,Affectation_S2!AO53:AT261,4,FALSE),Semestre_002,6,FALSE))),"0"))+IFERROR(((VLOOKUP((VLOOKUP(D53,Affectation_S2!AO53:AT261,5,FALSE)),Semestre_002,4,FALSE))*(VLOOKUP(VLOOKUP(D53,Affectation_S2!AO53:AT261,5,FALSE),Semestre_002,6,FALSE))),"0")+IFERROR(((VLOOKUP((VLOOKUP(D53,Affectation_S2!AO53:AT261,6,FALSE)),Semestre_002,4,FALSE))*(VLOOKUP(VLOOKUP(D53,Affectation_S2!AO53:AT261,6,FALSE),Semestre_002,6,FALSE))),"0")+IFERROR(((VLOOKUP((VLOOKUP(D53,Affectation_S2!AO53:AT261,7,FALSE)),Semestre_002,4,FALSE))*(VLOOKUP(VLOOKUP(D53,Affectation_S2!AO53:AT261,7,FALSE),Semestre_002,6,FALSE))),"0"),"Error")</f>
        <v>0</v>
      </c>
      <c r="K53" s="939">
        <f>IFERROR(IFERROR(((VLOOKUP((VLOOKUP(D53,Affectation_S2!AO53:AT261,3,FALSE)),Semestre_002,5,FALSE))*(VLOOKUP(VLOOKUP(D53,Affectation_S2!AO53:AT261,3,FALSE),Semestre_002,6,FALSE))),"0")+(IFERROR(((VLOOKUP((VLOOKUP(D53,Affectation_S2!AO53:AT261,4,FALSE)),Semestre_002,5,FALSE))*(VLOOKUP(VLOOKUP(D53,Affectation_S2!AO53:AT261,4,FALSE),Semestre_002,6,FALSE))),"0"))+IFERROR(((VLOOKUP((VLOOKUP(D53,Affectation_S2!AO53:AT261,5,FALSE)),Semestre_002,5,FALSE))*(VLOOKUP(VLOOKUP(D53,Affectation_S2!AO53:AT261,5,FALSE),Semestre_002,6,FALSE))),"0")+IFERROR(((VLOOKUP((VLOOKUP(D53,Affectation_S2!AO53:AT261,6,FALSE)),Semestre_002,5,FALSE))*(VLOOKUP(VLOOKUP(D53,Affectation_S2!AO53:AT261,6,FALSE),Semestre_002,6,FALSE))),"0")+IFERROR(((VLOOKUP((VLOOKUP(D53,Affectation_S2!AO53:AT261,7,FALSE)),Semestre_002,5,FALSE))*(VLOOKUP(VLOOKUP(D53,Affectation_S2!AO53:AT261,7,FALSE),Semestre_002,6,FALSE))),"0"),"Error")</f>
        <v>0</v>
      </c>
      <c r="L53" s="941">
        <f t="shared" si="1"/>
        <v>0</v>
      </c>
      <c r="M53" s="942">
        <f t="shared" si="2"/>
        <v>0</v>
      </c>
      <c r="N53" s="945">
        <f t="shared" si="3"/>
        <v>18</v>
      </c>
    </row>
    <row r="54" spans="4:14" ht="15.75">
      <c r="D54" s="943" t="s">
        <v>59</v>
      </c>
      <c r="E54" s="939">
        <f>IFERROR((IFERROR(VLOOKUP((VLOOKUP(D54,Affectation_S1!$AO$8:$AU$216,3,FALSE)),TOUT_MODULES!$B$5:$F$157,3,FALSE),"0"))+(IFERROR(VLOOKUP((VLOOKUP(D54,Affectation_S1!$AO$8:$AU$216,4,FALSE)),TOUT_MODULES!$B$5:$F$157,3,FALSE),"0"))+(IFERROR(VLOOKUP((VLOOKUP(D54,Affectation_S1!$AO$8:$AU$216,5,FALSE)),TOUT_MODULES!$B$5:$F$157,3,FALSE),"0"))+(IFERROR(VLOOKUP((VLOOKUP(D54,Affectation_S1!$AO$8:$AU$216,6,FALSE)),TOUT_MODULES!$B$5:$F$157,3,FALSE),"0"))+(IFERROR(VLOOKUP((VLOOKUP(D54,Affectation_S1!$AO$8:$AU$216,7,FALSE)),TOUT_MODULES!$B$5:$F$157,3,FALSE),"0")),"Error")</f>
        <v>3</v>
      </c>
      <c r="F54" s="939">
        <f>IFERROR(IFERROR(((VLOOKUP((VLOOKUP(D54,Affectation_S1!$AO$8:$AU$216,3,FALSE)),TOUT_MODULES!$B$5:$F$157,4,FALSE))*(VLOOKUP(VLOOKUP(D54,Affectation_S1!$AO$8:$AU$216,3,FALSE),Semestre_1,6,FALSE))),"0")+(IFERROR(((VLOOKUP((VLOOKUP(D54,Affectation_S1!$AO$8:$AU$216,4,FALSE)),TOUT_MODULES!$B$5:$F$157,4,FALSE))*(VLOOKUP(VLOOKUP(D54,Affectation_S1!$AO$8:$AU$216,4,FALSE),Semestre_1,6,FALSE))),"0"))+IFERROR(((VLOOKUP((VLOOKUP(D54,Affectation_S1!$AO$8:$AU$216,5,FALSE)),TOUT_MODULES!$B$5:$F$157,4,FALSE))*(VLOOKUP(VLOOKUP(D54,Affectation_S1!$AO$8:$AU$216,5,FALSE),Semestre_1,6,FALSE))),"0")+IFERROR(((VLOOKUP((VLOOKUP(D54,Affectation_S1!$AO$8:$AU$216,6,FALSE)),TOUT_MODULES!$B$5:$F$157,4,FALSE))*(VLOOKUP(VLOOKUP(D54,Affectation_S1!$AO$8:$AU$216,6,FALSE),Semestre_1,6,FALSE))),"0")+IFERROR(((VLOOKUP((VLOOKUP(D54,Affectation_S1!$AO$8:$AU$216,7,FALSE)),TOUT_MODULES!$B$5:$F$157,4,FALSE))*(VLOOKUP(VLOOKUP(D54,Affectation_S1!$AO$8:$AU$216,7,FALSE),Semestre_1,6,FALSE))),"0"),"Error")</f>
        <v>4.5</v>
      </c>
      <c r="G54" s="939">
        <f>IFERROR(IFERROR(((VLOOKUP((VLOOKUP(D54,Affectation_S1!$AO$8:$AU$216,3,FALSE)),TOUT_MODULES!$B$5:$F$157,5,FALSE))*(VLOOKUP(VLOOKUP(D54,Affectation_S1!$AO$8:$AU$216,3,FALSE),Semestre_1,6,FALSE))),"0")+(IFERROR(((VLOOKUP((VLOOKUP(D54,Affectation_S1!$AO$8:$AU$216,4,FALSE)),TOUT_MODULES!$B$5:$F$157,5,FALSE))*(VLOOKUP(VLOOKUP(D54,Affectation_S1!$AO$8:$AU$216,4,FALSE),Semestre_1,6,FALSE))),"0"))+IFERROR(((VLOOKUP((VLOOKUP(D54,Affectation_S1!$AO$8:$AU$216,5,FALSE)),TOUT_MODULES!$B$5:$F$157,5,FALSE))*(VLOOKUP(VLOOKUP(D54,Affectation_S1!$AO$8:$AU$216,5,FALSE),Semestre_1,6,FALSE))),"0")+IFERROR(((VLOOKUP((VLOOKUP(D54,Affectation_S1!$AO$8:$AU$216,6,FALSE)),TOUT_MODULES!$B$5:$F$157,5,FALSE))*(VLOOKUP(VLOOKUP(D54,Affectation_S1!$AO$8:$AU$216,6,FALSE),Semestre_1,6,FALSE))),"0")+IFERROR(((VLOOKUP((VLOOKUP(D54,Affectation_S1!$AO$8:$AU$216,7,FALSE)),TOUT_MODULES!$B$5:$F$157,5,FALSE))*(VLOOKUP(VLOOKUP(D54,Affectation_S1!$AO$8:$AU$216,7,FALSE),Semestre_1,6,FALSE))),"0"),"error")</f>
        <v>1.5</v>
      </c>
      <c r="H54" s="940">
        <f t="shared" si="0"/>
        <v>10.130000000000001</v>
      </c>
      <c r="I54" s="939">
        <f>IFERROR((IFERROR(VLOOKUP((VLOOKUP(D54,Affectation_S2!AO54:AT262,3,FALSE)),Semestre_002,3,FALSE),"0"))+(IFERROR(VLOOKUP((VLOOKUP(D54,Affectation_S2!AO54:AT262,4,FALSE)),Semestre_002,3,FALSE),"0"))+(IFERROR(VLOOKUP((VLOOKUP(D54,Affectation_S2!AO54:AT262,5,FALSE)),Semestre_002,3,FALSE),"0"))+(IFERROR(VLOOKUP((VLOOKUP(D54,Affectation_S2!AO54:AT262,6,FALSE)),Semestre_002,3,FALSE),"0"))+(IFERROR(VLOOKUP((VLOOKUP(D54,Affectation_S2!AO54:AT262,7,FALSE)),Semestre_002,3,FALSE),"0")),"error")</f>
        <v>3</v>
      </c>
      <c r="J54" s="939">
        <f>IFERROR(IFERROR(((VLOOKUP((VLOOKUP(D54,Affectation_S2!AO54:AT262,3,FALSE)),Semestre_002,4,FALSE))*(VLOOKUP(VLOOKUP(D54,Affectation_S2!AO54:AT262,3,FALSE),Semestre_002,6,FALSE))),"0")+(IFERROR(((VLOOKUP((VLOOKUP(D54,Affectation_S2!AO54:AT262,4,FALSE)),Semestre_002,4,FALSE))*(VLOOKUP(VLOOKUP(D54,Affectation_S2!AO54:AT262,4,FALSE),Semestre_002,6,FALSE))),"0"))+IFERROR(((VLOOKUP((VLOOKUP(D54,Affectation_S2!AO54:AT262,5,FALSE)),Semestre_002,4,FALSE))*(VLOOKUP(VLOOKUP(D54,Affectation_S2!AO54:AT262,5,FALSE),Semestre_002,6,FALSE))),"0")+IFERROR(((VLOOKUP((VLOOKUP(D54,Affectation_S2!AO54:AT262,6,FALSE)),Semestre_002,4,FALSE))*(VLOOKUP(VLOOKUP(D54,Affectation_S2!AO54:AT262,6,FALSE),Semestre_002,6,FALSE))),"0")+IFERROR(((VLOOKUP((VLOOKUP(D54,Affectation_S2!AO54:AT262,7,FALSE)),Semestre_002,4,FALSE))*(VLOOKUP(VLOOKUP(D54,Affectation_S2!AO54:AT262,7,FALSE),Semestre_002,6,FALSE))),"0"),"Error")</f>
        <v>0</v>
      </c>
      <c r="K54" s="939">
        <f>IFERROR(IFERROR(((VLOOKUP((VLOOKUP(D54,Affectation_S2!AO54:AT262,3,FALSE)),Semestre_002,5,FALSE))*(VLOOKUP(VLOOKUP(D54,Affectation_S2!AO54:AT262,3,FALSE),Semestre_002,6,FALSE))),"0")+(IFERROR(((VLOOKUP((VLOOKUP(D54,Affectation_S2!AO54:AT262,4,FALSE)),Semestre_002,5,FALSE))*(VLOOKUP(VLOOKUP(D54,Affectation_S2!AO54:AT262,4,FALSE),Semestre_002,6,FALSE))),"0"))+IFERROR(((VLOOKUP((VLOOKUP(D54,Affectation_S2!AO54:AT262,5,FALSE)),Semestre_002,5,FALSE))*(VLOOKUP(VLOOKUP(D54,Affectation_S2!AO54:AT262,5,FALSE),Semestre_002,6,FALSE))),"0")+IFERROR(((VLOOKUP((VLOOKUP(D54,Affectation_S2!AO54:AT262,6,FALSE)),Semestre_002,5,FALSE))*(VLOOKUP(VLOOKUP(D54,Affectation_S2!AO54:AT262,6,FALSE),Semestre_002,6,FALSE))),"0")+IFERROR(((VLOOKUP((VLOOKUP(D54,Affectation_S2!AO54:AT262,7,FALSE)),Semestre_002,5,FALSE))*(VLOOKUP(VLOOKUP(D54,Affectation_S2!AO54:AT262,7,FALSE),Semestre_002,6,FALSE))),"0"),"Error")</f>
        <v>3</v>
      </c>
      <c r="L54" s="941">
        <f t="shared" si="1"/>
        <v>6.75</v>
      </c>
      <c r="M54" s="942">
        <f t="shared" si="2"/>
        <v>16.88</v>
      </c>
      <c r="N54" s="945">
        <f t="shared" si="3"/>
        <v>1.1200000000000001</v>
      </c>
    </row>
    <row r="55" spans="4:14" ht="15.75">
      <c r="D55" s="943" t="s">
        <v>52</v>
      </c>
      <c r="E55" s="939">
        <f>IFERROR((IFERROR(VLOOKUP((VLOOKUP(D55,Affectation_S1!$AO$8:$AU$216,3,FALSE)),TOUT_MODULES!$B$5:$F$157,3,FALSE),"0"))+(IFERROR(VLOOKUP((VLOOKUP(D55,Affectation_S1!$AO$8:$AU$216,4,FALSE)),TOUT_MODULES!$B$5:$F$157,3,FALSE),"0"))+(IFERROR(VLOOKUP((VLOOKUP(D55,Affectation_S1!$AO$8:$AU$216,5,FALSE)),TOUT_MODULES!$B$5:$F$157,3,FALSE),"0"))+(IFERROR(VLOOKUP((VLOOKUP(D55,Affectation_S1!$AO$8:$AU$216,6,FALSE)),TOUT_MODULES!$B$5:$F$157,3,FALSE),"0"))+(IFERROR(VLOOKUP((VLOOKUP(D55,Affectation_S1!$AO$8:$AU$216,7,FALSE)),TOUT_MODULES!$B$5:$F$157,3,FALSE),"0")),"Error")</f>
        <v>4.5</v>
      </c>
      <c r="F55" s="939">
        <f>IFERROR(IFERROR(((VLOOKUP((VLOOKUP(D55,Affectation_S1!$AO$8:$AU$216,3,FALSE)),TOUT_MODULES!$B$5:$F$157,4,FALSE))*(VLOOKUP(VLOOKUP(D55,Affectation_S1!$AO$8:$AU$216,3,FALSE),Semestre_1,6,FALSE))),"0")+(IFERROR(((VLOOKUP((VLOOKUP(D55,Affectation_S1!$AO$8:$AU$216,4,FALSE)),TOUT_MODULES!$B$5:$F$157,4,FALSE))*(VLOOKUP(VLOOKUP(D55,Affectation_S1!$AO$8:$AU$216,4,FALSE),Semestre_1,6,FALSE))),"0"))+IFERROR(((VLOOKUP((VLOOKUP(D55,Affectation_S1!$AO$8:$AU$216,5,FALSE)),TOUT_MODULES!$B$5:$F$157,4,FALSE))*(VLOOKUP(VLOOKUP(D55,Affectation_S1!$AO$8:$AU$216,5,FALSE),Semestre_1,6,FALSE))),"0")+IFERROR(((VLOOKUP((VLOOKUP(D55,Affectation_S1!$AO$8:$AU$216,6,FALSE)),TOUT_MODULES!$B$5:$F$157,4,FALSE))*(VLOOKUP(VLOOKUP(D55,Affectation_S1!$AO$8:$AU$216,6,FALSE),Semestre_1,6,FALSE))),"0")+IFERROR(((VLOOKUP((VLOOKUP(D55,Affectation_S1!$AO$8:$AU$216,7,FALSE)),TOUT_MODULES!$B$5:$F$157,4,FALSE))*(VLOOKUP(VLOOKUP(D55,Affectation_S1!$AO$8:$AU$216,7,FALSE),Semestre_1,6,FALSE))),"0"),"Error")</f>
        <v>3</v>
      </c>
      <c r="G55" s="939">
        <f>IFERROR(IFERROR(((VLOOKUP((VLOOKUP(D55,Affectation_S1!$AO$8:$AU$216,3,FALSE)),TOUT_MODULES!$B$5:$F$157,5,FALSE))*(VLOOKUP(VLOOKUP(D55,Affectation_S1!$AO$8:$AU$216,3,FALSE),Semestre_1,6,FALSE))),"0")+(IFERROR(((VLOOKUP((VLOOKUP(D55,Affectation_S1!$AO$8:$AU$216,4,FALSE)),TOUT_MODULES!$B$5:$F$157,5,FALSE))*(VLOOKUP(VLOOKUP(D55,Affectation_S1!$AO$8:$AU$216,4,FALSE),Semestre_1,6,FALSE))),"0"))+IFERROR(((VLOOKUP((VLOOKUP(D55,Affectation_S1!$AO$8:$AU$216,5,FALSE)),TOUT_MODULES!$B$5:$F$157,5,FALSE))*(VLOOKUP(VLOOKUP(D55,Affectation_S1!$AO$8:$AU$216,5,FALSE),Semestre_1,6,FALSE))),"0")+IFERROR(((VLOOKUP((VLOOKUP(D55,Affectation_S1!$AO$8:$AU$216,6,FALSE)),TOUT_MODULES!$B$5:$F$157,5,FALSE))*(VLOOKUP(VLOOKUP(D55,Affectation_S1!$AO$8:$AU$216,6,FALSE),Semestre_1,6,FALSE))),"0")+IFERROR(((VLOOKUP((VLOOKUP(D55,Affectation_S1!$AO$8:$AU$216,7,FALSE)),TOUT_MODULES!$B$5:$F$157,5,FALSE))*(VLOOKUP(VLOOKUP(D55,Affectation_S1!$AO$8:$AU$216,7,FALSE),Semestre_1,6,FALSE))),"0"),"error")</f>
        <v>1.5</v>
      </c>
      <c r="H55" s="940">
        <f t="shared" si="0"/>
        <v>10.88</v>
      </c>
      <c r="I55" s="939">
        <f>IFERROR((IFERROR(VLOOKUP((VLOOKUP(D55,Affectation_S2!AO55:AT263,3,FALSE)),Semestre_002,3,FALSE),"0"))+(IFERROR(VLOOKUP((VLOOKUP(D55,Affectation_S2!AO55:AT263,4,FALSE)),Semestre_002,3,FALSE),"0"))+(IFERROR(VLOOKUP((VLOOKUP(D55,Affectation_S2!AO55:AT263,5,FALSE)),Semestre_002,3,FALSE),"0"))+(IFERROR(VLOOKUP((VLOOKUP(D55,Affectation_S2!AO55:AT263,6,FALSE)),Semestre_002,3,FALSE),"0"))+(IFERROR(VLOOKUP((VLOOKUP(D55,Affectation_S2!AO55:AT263,7,FALSE)),Semestre_002,3,FALSE),"0")),"error")</f>
        <v>3</v>
      </c>
      <c r="J55" s="939">
        <f>IFERROR(IFERROR(((VLOOKUP((VLOOKUP(D55,Affectation_S2!AO55:AT263,3,FALSE)),Semestre_002,4,FALSE))*(VLOOKUP(VLOOKUP(D55,Affectation_S2!AO55:AT263,3,FALSE),Semestre_002,6,FALSE))),"0")+(IFERROR(((VLOOKUP((VLOOKUP(D55,Affectation_S2!AO55:AT263,4,FALSE)),Semestre_002,4,FALSE))*(VLOOKUP(VLOOKUP(D55,Affectation_S2!AO55:AT263,4,FALSE),Semestre_002,6,FALSE))),"0"))+IFERROR(((VLOOKUP((VLOOKUP(D55,Affectation_S2!AO55:AT263,5,FALSE)),Semestre_002,4,FALSE))*(VLOOKUP(VLOOKUP(D55,Affectation_S2!AO55:AT263,5,FALSE),Semestre_002,6,FALSE))),"0")+IFERROR(((VLOOKUP((VLOOKUP(D55,Affectation_S2!AO55:AT263,6,FALSE)),Semestre_002,4,FALSE))*(VLOOKUP(VLOOKUP(D55,Affectation_S2!AO55:AT263,6,FALSE),Semestre_002,6,FALSE))),"0")+IFERROR(((VLOOKUP((VLOOKUP(D55,Affectation_S2!AO55:AT263,7,FALSE)),Semestre_002,4,FALSE))*(VLOOKUP(VLOOKUP(D55,Affectation_S2!AO55:AT263,7,FALSE),Semestre_002,6,FALSE))),"0"),"Error")</f>
        <v>1.5</v>
      </c>
      <c r="K55" s="939">
        <f>IFERROR(IFERROR(((VLOOKUP((VLOOKUP(D55,Affectation_S2!AO55:AT263,3,FALSE)),Semestre_002,5,FALSE))*(VLOOKUP(VLOOKUP(D55,Affectation_S2!AO55:AT263,3,FALSE),Semestre_002,6,FALSE))),"0")+(IFERROR(((VLOOKUP((VLOOKUP(D55,Affectation_S2!AO55:AT263,4,FALSE)),Semestre_002,5,FALSE))*(VLOOKUP(VLOOKUP(D55,Affectation_S2!AO55:AT263,4,FALSE),Semestre_002,6,FALSE))),"0"))+IFERROR(((VLOOKUP((VLOOKUP(D55,Affectation_S2!AO55:AT263,5,FALSE)),Semestre_002,5,FALSE))*(VLOOKUP(VLOOKUP(D55,Affectation_S2!AO55:AT263,5,FALSE),Semestre_002,6,FALSE))),"0")+IFERROR(((VLOOKUP((VLOOKUP(D55,Affectation_S2!AO55:AT263,6,FALSE)),Semestre_002,5,FALSE))*(VLOOKUP(VLOOKUP(D55,Affectation_S2!AO55:AT263,6,FALSE),Semestre_002,6,FALSE))),"0")+IFERROR(((VLOOKUP((VLOOKUP(D55,Affectation_S2!AO55:AT263,7,FALSE)),Semestre_002,5,FALSE))*(VLOOKUP(VLOOKUP(D55,Affectation_S2!AO55:AT263,7,FALSE),Semestre_002,6,FALSE))),"0"),"Error")</f>
        <v>1.5</v>
      </c>
      <c r="L55" s="941">
        <f t="shared" si="1"/>
        <v>7.13</v>
      </c>
      <c r="M55" s="942">
        <f t="shared" si="2"/>
        <v>18.010000000000002</v>
      </c>
      <c r="N55" s="945">
        <f t="shared" si="3"/>
        <v>-0.01</v>
      </c>
    </row>
    <row r="56" spans="4:14">
      <c r="D56" s="944" t="s">
        <v>363</v>
      </c>
      <c r="E56" s="939">
        <f>IFERROR((IFERROR(VLOOKUP((VLOOKUP(D56,Affectation_S1!$AO$8:$AU$216,3,FALSE)),TOUT_MODULES!$B$5:$F$157,3,FALSE),"0"))+(IFERROR(VLOOKUP((VLOOKUP(D56,Affectation_S1!$AO$8:$AU$216,4,FALSE)),TOUT_MODULES!$B$5:$F$157,3,FALSE),"0"))+(IFERROR(VLOOKUP((VLOOKUP(D56,Affectation_S1!$AO$8:$AU$216,5,FALSE)),TOUT_MODULES!$B$5:$F$157,3,FALSE),"0"))+(IFERROR(VLOOKUP((VLOOKUP(D56,Affectation_S1!$AO$8:$AU$216,6,FALSE)),TOUT_MODULES!$B$5:$F$157,3,FALSE),"0"))+(IFERROR(VLOOKUP((VLOOKUP(D56,Affectation_S1!$AO$8:$AU$216,7,FALSE)),TOUT_MODULES!$B$5:$F$157,3,FALSE),"0")),"Error")</f>
        <v>1.5</v>
      </c>
      <c r="F56" s="939">
        <f>IFERROR(IFERROR(((VLOOKUP((VLOOKUP(D56,Affectation_S1!$AO$8:$AU$216,3,FALSE)),TOUT_MODULES!$B$5:$F$157,4,FALSE))*(VLOOKUP(VLOOKUP(D56,Affectation_S1!$AO$8:$AU$216,3,FALSE),Semestre_1,6,FALSE))),"0")+(IFERROR(((VLOOKUP((VLOOKUP(D56,Affectation_S1!$AO$8:$AU$216,4,FALSE)),TOUT_MODULES!$B$5:$F$157,4,FALSE))*(VLOOKUP(VLOOKUP(D56,Affectation_S1!$AO$8:$AU$216,4,FALSE),Semestre_1,6,FALSE))),"0"))+IFERROR(((VLOOKUP((VLOOKUP(D56,Affectation_S1!$AO$8:$AU$216,5,FALSE)),TOUT_MODULES!$B$5:$F$157,4,FALSE))*(VLOOKUP(VLOOKUP(D56,Affectation_S1!$AO$8:$AU$216,5,FALSE),Semestre_1,6,FALSE))),"0")+IFERROR(((VLOOKUP((VLOOKUP(D56,Affectation_S1!$AO$8:$AU$216,6,FALSE)),TOUT_MODULES!$B$5:$F$157,4,FALSE))*(VLOOKUP(VLOOKUP(D56,Affectation_S1!$AO$8:$AU$216,6,FALSE),Semestre_1,6,FALSE))),"0")+IFERROR(((VLOOKUP((VLOOKUP(D56,Affectation_S1!$AO$8:$AU$216,7,FALSE)),TOUT_MODULES!$B$5:$F$157,4,FALSE))*(VLOOKUP(VLOOKUP(D56,Affectation_S1!$AO$8:$AU$216,7,FALSE),Semestre_1,6,FALSE))),"0"),"Error")</f>
        <v>0</v>
      </c>
      <c r="G56" s="939">
        <f>IFERROR(IFERROR(((VLOOKUP((VLOOKUP(D56,Affectation_S1!$AO$8:$AU$216,3,FALSE)),TOUT_MODULES!$B$5:$F$157,5,FALSE))*(VLOOKUP(VLOOKUP(D56,Affectation_S1!$AO$8:$AU$216,3,FALSE),Semestre_1,6,FALSE))),"0")+(IFERROR(((VLOOKUP((VLOOKUP(D56,Affectation_S1!$AO$8:$AU$216,4,FALSE)),TOUT_MODULES!$B$5:$F$157,5,FALSE))*(VLOOKUP(VLOOKUP(D56,Affectation_S1!$AO$8:$AU$216,4,FALSE),Semestre_1,6,FALSE))),"0"))+IFERROR(((VLOOKUP((VLOOKUP(D56,Affectation_S1!$AO$8:$AU$216,5,FALSE)),TOUT_MODULES!$B$5:$F$157,5,FALSE))*(VLOOKUP(VLOOKUP(D56,Affectation_S1!$AO$8:$AU$216,5,FALSE),Semestre_1,6,FALSE))),"0")+IFERROR(((VLOOKUP((VLOOKUP(D56,Affectation_S1!$AO$8:$AU$216,6,FALSE)),TOUT_MODULES!$B$5:$F$157,5,FALSE))*(VLOOKUP(VLOOKUP(D56,Affectation_S1!$AO$8:$AU$216,6,FALSE),Semestre_1,6,FALSE))),"0")+IFERROR(((VLOOKUP((VLOOKUP(D56,Affectation_S1!$AO$8:$AU$216,7,FALSE)),TOUT_MODULES!$B$5:$F$157,5,FALSE))*(VLOOKUP(VLOOKUP(D56,Affectation_S1!$AO$8:$AU$216,7,FALSE),Semestre_1,6,FALSE))),"0"),"error")</f>
        <v>0</v>
      </c>
      <c r="H56" s="940">
        <f t="shared" si="0"/>
        <v>2.25</v>
      </c>
      <c r="I56" s="939">
        <f>IFERROR((IFERROR(VLOOKUP((VLOOKUP(D56,Affectation_S2!AO56:AT264,3,FALSE)),Semestre_002,3,FALSE),"0"))+(IFERROR(VLOOKUP((VLOOKUP(D56,Affectation_S2!AO56:AT264,4,FALSE)),Semestre_002,3,FALSE),"0"))+(IFERROR(VLOOKUP((VLOOKUP(D56,Affectation_S2!AO56:AT264,5,FALSE)),Semestre_002,3,FALSE),"0"))+(IFERROR(VLOOKUP((VLOOKUP(D56,Affectation_S2!AO56:AT264,6,FALSE)),Semestre_002,3,FALSE),"0"))+(IFERROR(VLOOKUP((VLOOKUP(D56,Affectation_S2!AO56:AT264,7,FALSE)),Semestre_002,3,FALSE),"0")),"error")</f>
        <v>1.5</v>
      </c>
      <c r="J56" s="939">
        <f>IFERROR(IFERROR(((VLOOKUP((VLOOKUP(D56,Affectation_S2!AO56:AT264,3,FALSE)),Semestre_002,4,FALSE))*(VLOOKUP(VLOOKUP(D56,Affectation_S2!AO56:AT264,3,FALSE),Semestre_002,6,FALSE))),"0")+(IFERROR(((VLOOKUP((VLOOKUP(D56,Affectation_S2!AO56:AT264,4,FALSE)),Semestre_002,4,FALSE))*(VLOOKUP(VLOOKUP(D56,Affectation_S2!AO56:AT264,4,FALSE),Semestre_002,6,FALSE))),"0"))+IFERROR(((VLOOKUP((VLOOKUP(D56,Affectation_S2!AO56:AT264,5,FALSE)),Semestre_002,4,FALSE))*(VLOOKUP(VLOOKUP(D56,Affectation_S2!AO56:AT264,5,FALSE),Semestre_002,6,FALSE))),"0")+IFERROR(((VLOOKUP((VLOOKUP(D56,Affectation_S2!AO56:AT264,6,FALSE)),Semestre_002,4,FALSE))*(VLOOKUP(VLOOKUP(D56,Affectation_S2!AO56:AT264,6,FALSE),Semestre_002,6,FALSE))),"0")+IFERROR(((VLOOKUP((VLOOKUP(D56,Affectation_S2!AO56:AT264,7,FALSE)),Semestre_002,4,FALSE))*(VLOOKUP(VLOOKUP(D56,Affectation_S2!AO56:AT264,7,FALSE),Semestre_002,6,FALSE))),"0"),"Error")</f>
        <v>0</v>
      </c>
      <c r="K56" s="939">
        <f>IFERROR(IFERROR(((VLOOKUP((VLOOKUP(D56,Affectation_S2!AO56:AT264,3,FALSE)),Semestre_002,5,FALSE))*(VLOOKUP(VLOOKUP(D56,Affectation_S2!AO56:AT264,3,FALSE),Semestre_002,6,FALSE))),"0")+(IFERROR(((VLOOKUP((VLOOKUP(D56,Affectation_S2!AO56:AT264,4,FALSE)),Semestre_002,5,FALSE))*(VLOOKUP(VLOOKUP(D56,Affectation_S2!AO56:AT264,4,FALSE),Semestre_002,6,FALSE))),"0"))+IFERROR(((VLOOKUP((VLOOKUP(D56,Affectation_S2!AO56:AT264,5,FALSE)),Semestre_002,5,FALSE))*(VLOOKUP(VLOOKUP(D56,Affectation_S2!AO56:AT264,5,FALSE),Semestre_002,6,FALSE))),"0")+IFERROR(((VLOOKUP((VLOOKUP(D56,Affectation_S2!AO56:AT264,6,FALSE)),Semestre_002,5,FALSE))*(VLOOKUP(VLOOKUP(D56,Affectation_S2!AO56:AT264,6,FALSE),Semestre_002,6,FALSE))),"0")+IFERROR(((VLOOKUP((VLOOKUP(D56,Affectation_S2!AO56:AT264,7,FALSE)),Semestre_002,5,FALSE))*(VLOOKUP(VLOOKUP(D56,Affectation_S2!AO56:AT264,7,FALSE),Semestre_002,6,FALSE))),"0"),"Error")</f>
        <v>0</v>
      </c>
      <c r="L56" s="941">
        <f t="shared" si="1"/>
        <v>2.25</v>
      </c>
      <c r="M56" s="942">
        <f t="shared" si="2"/>
        <v>4.5</v>
      </c>
      <c r="N56" s="945">
        <f t="shared" si="3"/>
        <v>13.5</v>
      </c>
    </row>
    <row r="57" spans="4:14">
      <c r="D57" s="944" t="s">
        <v>364</v>
      </c>
      <c r="E57" s="939">
        <f>IFERROR((IFERROR(VLOOKUP((VLOOKUP(D57,Affectation_S1!$AO$8:$AU$216,3,FALSE)),TOUT_MODULES!$B$5:$F$157,3,FALSE),"0"))+(IFERROR(VLOOKUP((VLOOKUP(D57,Affectation_S1!$AO$8:$AU$216,4,FALSE)),TOUT_MODULES!$B$5:$F$157,3,FALSE),"0"))+(IFERROR(VLOOKUP((VLOOKUP(D57,Affectation_S1!$AO$8:$AU$216,5,FALSE)),TOUT_MODULES!$B$5:$F$157,3,FALSE),"0"))+(IFERROR(VLOOKUP((VLOOKUP(D57,Affectation_S1!$AO$8:$AU$216,6,FALSE)),TOUT_MODULES!$B$5:$F$157,3,FALSE),"0"))+(IFERROR(VLOOKUP((VLOOKUP(D57,Affectation_S1!$AO$8:$AU$216,7,FALSE)),TOUT_MODULES!$B$5:$F$157,3,FALSE),"0")),"Error")</f>
        <v>1.5</v>
      </c>
      <c r="F57" s="939">
        <f>IFERROR(IFERROR(((VLOOKUP((VLOOKUP(D57,Affectation_S1!$AO$8:$AU$216,3,FALSE)),TOUT_MODULES!$B$5:$F$157,4,FALSE))*(VLOOKUP(VLOOKUP(D57,Affectation_S1!$AO$8:$AU$216,3,FALSE),Semestre_1,6,FALSE))),"0")+(IFERROR(((VLOOKUP((VLOOKUP(D57,Affectation_S1!$AO$8:$AU$216,4,FALSE)),TOUT_MODULES!$B$5:$F$157,4,FALSE))*(VLOOKUP(VLOOKUP(D57,Affectation_S1!$AO$8:$AU$216,4,FALSE),Semestre_1,6,FALSE))),"0"))+IFERROR(((VLOOKUP((VLOOKUP(D57,Affectation_S1!$AO$8:$AU$216,5,FALSE)),TOUT_MODULES!$B$5:$F$157,4,FALSE))*(VLOOKUP(VLOOKUP(D57,Affectation_S1!$AO$8:$AU$216,5,FALSE),Semestre_1,6,FALSE))),"0")+IFERROR(((VLOOKUP((VLOOKUP(D57,Affectation_S1!$AO$8:$AU$216,6,FALSE)),TOUT_MODULES!$B$5:$F$157,4,FALSE))*(VLOOKUP(VLOOKUP(D57,Affectation_S1!$AO$8:$AU$216,6,FALSE),Semestre_1,6,FALSE))),"0")+IFERROR(((VLOOKUP((VLOOKUP(D57,Affectation_S1!$AO$8:$AU$216,7,FALSE)),TOUT_MODULES!$B$5:$F$157,4,FALSE))*(VLOOKUP(VLOOKUP(D57,Affectation_S1!$AO$8:$AU$216,7,FALSE),Semestre_1,6,FALSE))),"0"),"Error")</f>
        <v>0</v>
      </c>
      <c r="G57" s="939">
        <f>IFERROR(IFERROR(((VLOOKUP((VLOOKUP(D57,Affectation_S1!$AO$8:$AU$216,3,FALSE)),TOUT_MODULES!$B$5:$F$157,5,FALSE))*(VLOOKUP(VLOOKUP(D57,Affectation_S1!$AO$8:$AU$216,3,FALSE),Semestre_1,6,FALSE))),"0")+(IFERROR(((VLOOKUP((VLOOKUP(D57,Affectation_S1!$AO$8:$AU$216,4,FALSE)),TOUT_MODULES!$B$5:$F$157,5,FALSE))*(VLOOKUP(VLOOKUP(D57,Affectation_S1!$AO$8:$AU$216,4,FALSE),Semestre_1,6,FALSE))),"0"))+IFERROR(((VLOOKUP((VLOOKUP(D57,Affectation_S1!$AO$8:$AU$216,5,FALSE)),TOUT_MODULES!$B$5:$F$157,5,FALSE))*(VLOOKUP(VLOOKUP(D57,Affectation_S1!$AO$8:$AU$216,5,FALSE),Semestre_1,6,FALSE))),"0")+IFERROR(((VLOOKUP((VLOOKUP(D57,Affectation_S1!$AO$8:$AU$216,6,FALSE)),TOUT_MODULES!$B$5:$F$157,5,FALSE))*(VLOOKUP(VLOOKUP(D57,Affectation_S1!$AO$8:$AU$216,6,FALSE),Semestre_1,6,FALSE))),"0")+IFERROR(((VLOOKUP((VLOOKUP(D57,Affectation_S1!$AO$8:$AU$216,7,FALSE)),TOUT_MODULES!$B$5:$F$157,5,FALSE))*(VLOOKUP(VLOOKUP(D57,Affectation_S1!$AO$8:$AU$216,7,FALSE),Semestre_1,6,FALSE))),"0"),"error")</f>
        <v>3</v>
      </c>
      <c r="H57" s="940">
        <f t="shared" si="0"/>
        <v>4.5</v>
      </c>
      <c r="I57" s="939">
        <f>IFERROR((IFERROR(VLOOKUP((VLOOKUP(D57,Affectation_S2!AO57:AT265,3,FALSE)),Semestre_002,3,FALSE),"0"))+(IFERROR(VLOOKUP((VLOOKUP(D57,Affectation_S2!AO57:AT265,4,FALSE)),Semestre_002,3,FALSE),"0"))+(IFERROR(VLOOKUP((VLOOKUP(D57,Affectation_S2!AO57:AT265,5,FALSE)),Semestre_002,3,FALSE),"0"))+(IFERROR(VLOOKUP((VLOOKUP(D57,Affectation_S2!AO57:AT265,6,FALSE)),Semestre_002,3,FALSE),"0"))+(IFERROR(VLOOKUP((VLOOKUP(D57,Affectation_S2!AO57:AT265,7,FALSE)),Semestre_002,3,FALSE),"0")),"error")</f>
        <v>0</v>
      </c>
      <c r="J57" s="939">
        <f>IFERROR(IFERROR(((VLOOKUP((VLOOKUP(D57,Affectation_S2!AO57:AT265,3,FALSE)),Semestre_002,4,FALSE))*(VLOOKUP(VLOOKUP(D57,Affectation_S2!AO57:AT265,3,FALSE),Semestre_002,6,FALSE))),"0")+(IFERROR(((VLOOKUP((VLOOKUP(D57,Affectation_S2!AO57:AT265,4,FALSE)),Semestre_002,4,FALSE))*(VLOOKUP(VLOOKUP(D57,Affectation_S2!AO57:AT265,4,FALSE),Semestre_002,6,FALSE))),"0"))+IFERROR(((VLOOKUP((VLOOKUP(D57,Affectation_S2!AO57:AT265,5,FALSE)),Semestre_002,4,FALSE))*(VLOOKUP(VLOOKUP(D57,Affectation_S2!AO57:AT265,5,FALSE),Semestre_002,6,FALSE))),"0")+IFERROR(((VLOOKUP((VLOOKUP(D57,Affectation_S2!AO57:AT265,6,FALSE)),Semestre_002,4,FALSE))*(VLOOKUP(VLOOKUP(D57,Affectation_S2!AO57:AT265,6,FALSE),Semestre_002,6,FALSE))),"0")+IFERROR(((VLOOKUP((VLOOKUP(D57,Affectation_S2!AO57:AT265,7,FALSE)),Semestre_002,4,FALSE))*(VLOOKUP(VLOOKUP(D57,Affectation_S2!AO57:AT265,7,FALSE),Semestre_002,6,FALSE))),"0"),"Error")</f>
        <v>0</v>
      </c>
      <c r="K57" s="939">
        <f>IFERROR(IFERROR(((VLOOKUP((VLOOKUP(D57,Affectation_S2!AO57:AT265,3,FALSE)),Semestre_002,5,FALSE))*(VLOOKUP(VLOOKUP(D57,Affectation_S2!AO57:AT265,3,FALSE),Semestre_002,6,FALSE))),"0")+(IFERROR(((VLOOKUP((VLOOKUP(D57,Affectation_S2!AO57:AT265,4,FALSE)),Semestre_002,5,FALSE))*(VLOOKUP(VLOOKUP(D57,Affectation_S2!AO57:AT265,4,FALSE),Semestre_002,6,FALSE))),"0"))+IFERROR(((VLOOKUP((VLOOKUP(D57,Affectation_S2!AO57:AT265,5,FALSE)),Semestre_002,5,FALSE))*(VLOOKUP(VLOOKUP(D57,Affectation_S2!AO57:AT265,5,FALSE),Semestre_002,6,FALSE))),"0")+IFERROR(((VLOOKUP((VLOOKUP(D57,Affectation_S2!AO57:AT265,6,FALSE)),Semestre_002,5,FALSE))*(VLOOKUP(VLOOKUP(D57,Affectation_S2!AO57:AT265,6,FALSE),Semestre_002,6,FALSE))),"0")+IFERROR(((VLOOKUP((VLOOKUP(D57,Affectation_S2!AO57:AT265,7,FALSE)),Semestre_002,5,FALSE))*(VLOOKUP(VLOOKUP(D57,Affectation_S2!AO57:AT265,7,FALSE),Semestre_002,6,FALSE))),"0"),"Error")</f>
        <v>0</v>
      </c>
      <c r="L57" s="941">
        <f t="shared" si="1"/>
        <v>0</v>
      </c>
      <c r="M57" s="942">
        <f t="shared" si="2"/>
        <v>4.5</v>
      </c>
      <c r="N57" s="945">
        <f t="shared" si="3"/>
        <v>13.5</v>
      </c>
    </row>
    <row r="58" spans="4:14">
      <c r="D58" s="944" t="s">
        <v>354</v>
      </c>
      <c r="E58" s="939">
        <f>IFERROR((IFERROR(VLOOKUP((VLOOKUP(D58,Affectation_S1!$AO$8:$AU$216,3,FALSE)),TOUT_MODULES!$B$5:$F$157,3,FALSE),"0"))+(IFERROR(VLOOKUP((VLOOKUP(D58,Affectation_S1!$AO$8:$AU$216,4,FALSE)),TOUT_MODULES!$B$5:$F$157,3,FALSE),"0"))+(IFERROR(VLOOKUP((VLOOKUP(D58,Affectation_S1!$AO$8:$AU$216,5,FALSE)),TOUT_MODULES!$B$5:$F$157,3,FALSE),"0"))+(IFERROR(VLOOKUP((VLOOKUP(D58,Affectation_S1!$AO$8:$AU$216,6,FALSE)),TOUT_MODULES!$B$5:$F$157,3,FALSE),"0"))+(IFERROR(VLOOKUP((VLOOKUP(D58,Affectation_S1!$AO$8:$AU$216,7,FALSE)),TOUT_MODULES!$B$5:$F$157,3,FALSE),"0")),"Error")</f>
        <v>1.5</v>
      </c>
      <c r="F58" s="939">
        <f>IFERROR(IFERROR(((VLOOKUP((VLOOKUP(D58,Affectation_S1!$AO$8:$AU$216,3,FALSE)),TOUT_MODULES!$B$5:$F$157,4,FALSE))*(VLOOKUP(VLOOKUP(D58,Affectation_S1!$AO$8:$AU$216,3,FALSE),Semestre_1,6,FALSE))),"0")+(IFERROR(((VLOOKUP((VLOOKUP(D58,Affectation_S1!$AO$8:$AU$216,4,FALSE)),TOUT_MODULES!$B$5:$F$157,4,FALSE))*(VLOOKUP(VLOOKUP(D58,Affectation_S1!$AO$8:$AU$216,4,FALSE),Semestre_1,6,FALSE))),"0"))+IFERROR(((VLOOKUP((VLOOKUP(D58,Affectation_S1!$AO$8:$AU$216,5,FALSE)),TOUT_MODULES!$B$5:$F$157,4,FALSE))*(VLOOKUP(VLOOKUP(D58,Affectation_S1!$AO$8:$AU$216,5,FALSE),Semestre_1,6,FALSE))),"0")+IFERROR(((VLOOKUP((VLOOKUP(D58,Affectation_S1!$AO$8:$AU$216,6,FALSE)),TOUT_MODULES!$B$5:$F$157,4,FALSE))*(VLOOKUP(VLOOKUP(D58,Affectation_S1!$AO$8:$AU$216,6,FALSE),Semestre_1,6,FALSE))),"0")+IFERROR(((VLOOKUP((VLOOKUP(D58,Affectation_S1!$AO$8:$AU$216,7,FALSE)),TOUT_MODULES!$B$5:$F$157,4,FALSE))*(VLOOKUP(VLOOKUP(D58,Affectation_S1!$AO$8:$AU$216,7,FALSE),Semestre_1,6,FALSE))),"0"),"Error")</f>
        <v>0</v>
      </c>
      <c r="G58" s="939">
        <f>IFERROR(IFERROR(((VLOOKUP((VLOOKUP(D58,Affectation_S1!$AO$8:$AU$216,3,FALSE)),TOUT_MODULES!$B$5:$F$157,5,FALSE))*(VLOOKUP(VLOOKUP(D58,Affectation_S1!$AO$8:$AU$216,3,FALSE),Semestre_1,6,FALSE))),"0")+(IFERROR(((VLOOKUP((VLOOKUP(D58,Affectation_S1!$AO$8:$AU$216,4,FALSE)),TOUT_MODULES!$B$5:$F$157,5,FALSE))*(VLOOKUP(VLOOKUP(D58,Affectation_S1!$AO$8:$AU$216,4,FALSE),Semestre_1,6,FALSE))),"0"))+IFERROR(((VLOOKUP((VLOOKUP(D58,Affectation_S1!$AO$8:$AU$216,5,FALSE)),TOUT_MODULES!$B$5:$F$157,5,FALSE))*(VLOOKUP(VLOOKUP(D58,Affectation_S1!$AO$8:$AU$216,5,FALSE),Semestre_1,6,FALSE))),"0")+IFERROR(((VLOOKUP((VLOOKUP(D58,Affectation_S1!$AO$8:$AU$216,6,FALSE)),TOUT_MODULES!$B$5:$F$157,5,FALSE))*(VLOOKUP(VLOOKUP(D58,Affectation_S1!$AO$8:$AU$216,6,FALSE),Semestre_1,6,FALSE))),"0")+IFERROR(((VLOOKUP((VLOOKUP(D58,Affectation_S1!$AO$8:$AU$216,7,FALSE)),TOUT_MODULES!$B$5:$F$157,5,FALSE))*(VLOOKUP(VLOOKUP(D58,Affectation_S1!$AO$8:$AU$216,7,FALSE),Semestre_1,6,FALSE))),"0"),"error")</f>
        <v>0</v>
      </c>
      <c r="H58" s="940">
        <f t="shared" si="0"/>
        <v>2.25</v>
      </c>
      <c r="I58" s="939">
        <f>IFERROR((IFERROR(VLOOKUP((VLOOKUP(D58,Affectation_S2!AO58:AT266,3,FALSE)),Semestre_002,3,FALSE),"0"))+(IFERROR(VLOOKUP((VLOOKUP(D58,Affectation_S2!AO58:AT266,4,FALSE)),Semestre_002,3,FALSE),"0"))+(IFERROR(VLOOKUP((VLOOKUP(D58,Affectation_S2!AO58:AT266,5,FALSE)),Semestre_002,3,FALSE),"0"))+(IFERROR(VLOOKUP((VLOOKUP(D58,Affectation_S2!AO58:AT266,6,FALSE)),Semestre_002,3,FALSE),"0"))+(IFERROR(VLOOKUP((VLOOKUP(D58,Affectation_S2!AO58:AT266,7,FALSE)),Semestre_002,3,FALSE),"0")),"error")</f>
        <v>0</v>
      </c>
      <c r="J58" s="939">
        <f>IFERROR(IFERROR(((VLOOKUP((VLOOKUP(D58,Affectation_S2!AO58:AT266,3,FALSE)),Semestre_002,4,FALSE))*(VLOOKUP(VLOOKUP(D58,Affectation_S2!AO58:AT266,3,FALSE),Semestre_002,6,FALSE))),"0")+(IFERROR(((VLOOKUP((VLOOKUP(D58,Affectation_S2!AO58:AT266,4,FALSE)),Semestre_002,4,FALSE))*(VLOOKUP(VLOOKUP(D58,Affectation_S2!AO58:AT266,4,FALSE),Semestre_002,6,FALSE))),"0"))+IFERROR(((VLOOKUP((VLOOKUP(D58,Affectation_S2!AO58:AT266,5,FALSE)),Semestre_002,4,FALSE))*(VLOOKUP(VLOOKUP(D58,Affectation_S2!AO58:AT266,5,FALSE),Semestre_002,6,FALSE))),"0")+IFERROR(((VLOOKUP((VLOOKUP(D58,Affectation_S2!AO58:AT266,6,FALSE)),Semestre_002,4,FALSE))*(VLOOKUP(VLOOKUP(D58,Affectation_S2!AO58:AT266,6,FALSE),Semestre_002,6,FALSE))),"0")+IFERROR(((VLOOKUP((VLOOKUP(D58,Affectation_S2!AO58:AT266,7,FALSE)),Semestre_002,4,FALSE))*(VLOOKUP(VLOOKUP(D58,Affectation_S2!AO58:AT266,7,FALSE),Semestre_002,6,FALSE))),"0"),"Error")</f>
        <v>0</v>
      </c>
      <c r="K58" s="939">
        <f>IFERROR(IFERROR(((VLOOKUP((VLOOKUP(D58,Affectation_S2!AO58:AT266,3,FALSE)),Semestre_002,5,FALSE))*(VLOOKUP(VLOOKUP(D58,Affectation_S2!AO58:AT266,3,FALSE),Semestre_002,6,FALSE))),"0")+(IFERROR(((VLOOKUP((VLOOKUP(D58,Affectation_S2!AO58:AT266,4,FALSE)),Semestre_002,5,FALSE))*(VLOOKUP(VLOOKUP(D58,Affectation_S2!AO58:AT266,4,FALSE),Semestre_002,6,FALSE))),"0"))+IFERROR(((VLOOKUP((VLOOKUP(D58,Affectation_S2!AO58:AT266,5,FALSE)),Semestre_002,5,FALSE))*(VLOOKUP(VLOOKUP(D58,Affectation_S2!AO58:AT266,5,FALSE),Semestre_002,6,FALSE))),"0")+IFERROR(((VLOOKUP((VLOOKUP(D58,Affectation_S2!AO58:AT266,6,FALSE)),Semestre_002,5,FALSE))*(VLOOKUP(VLOOKUP(D58,Affectation_S2!AO58:AT266,6,FALSE),Semestre_002,6,FALSE))),"0")+IFERROR(((VLOOKUP((VLOOKUP(D58,Affectation_S2!AO58:AT266,7,FALSE)),Semestre_002,5,FALSE))*(VLOOKUP(VLOOKUP(D58,Affectation_S2!AO58:AT266,7,FALSE),Semestre_002,6,FALSE))),"0"),"Error")</f>
        <v>0</v>
      </c>
      <c r="L58" s="941">
        <f t="shared" si="1"/>
        <v>0</v>
      </c>
      <c r="M58" s="942">
        <f t="shared" si="2"/>
        <v>2.25</v>
      </c>
      <c r="N58" s="945">
        <f t="shared" si="3"/>
        <v>15.75</v>
      </c>
    </row>
  </sheetData>
  <mergeCells count="12">
    <mergeCell ref="N6:N7"/>
    <mergeCell ref="D2:N3"/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</mergeCells>
  <conditionalFormatting sqref="M6:M7 D6:L58 L8:M58">
    <cfRule type="cellIs" dxfId="5" priority="6" operator="equal">
      <formula>FALSE</formula>
    </cfRule>
  </conditionalFormatting>
  <conditionalFormatting sqref="D8:D55">
    <cfRule type="cellIs" dxfId="4" priority="5" operator="equal">
      <formula>FALSE</formula>
    </cfRule>
  </conditionalFormatting>
  <conditionalFormatting sqref="N6:N58">
    <cfRule type="cellIs" dxfId="3" priority="4" operator="equal">
      <formula>FALSE</formula>
    </cfRule>
  </conditionalFormatting>
  <conditionalFormatting sqref="N8:N58">
    <cfRule type="cellIs" dxfId="2" priority="3" operator="greaterThan">
      <formula>2</formula>
    </cfRule>
    <cfRule type="cellIs" dxfId="1" priority="2" operator="equal">
      <formula>18</formula>
    </cfRule>
    <cfRule type="cellIs" dxfId="0" priority="1" operator="greaterThan">
      <formula>9</formula>
    </cfRule>
  </conditionalFormatting>
  <pageMargins left="0" right="0" top="0" bottom="0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C2:I417"/>
  <sheetViews>
    <sheetView topLeftCell="A70" zoomScale="80" zoomScaleNormal="80" workbookViewId="0">
      <selection activeCell="H15" sqref="H15"/>
    </sheetView>
  </sheetViews>
  <sheetFormatPr baseColWidth="10" defaultRowHeight="15"/>
  <cols>
    <col min="3" max="3" width="11.5703125" bestFit="1" customWidth="1"/>
    <col min="4" max="4" width="40.140625" bestFit="1" customWidth="1"/>
    <col min="5" max="6" width="33.5703125" bestFit="1" customWidth="1"/>
    <col min="7" max="7" width="29.5703125" bestFit="1" customWidth="1"/>
    <col min="8" max="8" width="29.42578125" bestFit="1" customWidth="1"/>
    <col min="9" max="9" width="20.85546875" bestFit="1" customWidth="1"/>
  </cols>
  <sheetData>
    <row r="2" spans="3:9" ht="21">
      <c r="C2" s="1645" t="s">
        <v>7</v>
      </c>
      <c r="D2" s="1645"/>
      <c r="E2" s="1645"/>
      <c r="F2" s="1645"/>
      <c r="G2" s="1645"/>
      <c r="H2" s="1645"/>
      <c r="I2" s="1645"/>
    </row>
    <row r="3" spans="3:9" ht="21">
      <c r="C3" s="1645" t="s">
        <v>8</v>
      </c>
      <c r="D3" s="1645"/>
      <c r="E3" s="1645"/>
      <c r="F3" s="1645"/>
      <c r="G3" s="1645"/>
      <c r="H3" s="1645"/>
      <c r="I3" s="1645"/>
    </row>
    <row r="4" spans="3:9" ht="18.75">
      <c r="C4" s="1644" t="s">
        <v>9</v>
      </c>
      <c r="D4" s="1644"/>
      <c r="E4" s="1644"/>
      <c r="F4" s="1644"/>
      <c r="G4" s="88"/>
      <c r="H4" s="1643"/>
      <c r="I4" s="1643"/>
    </row>
    <row r="5" spans="3:9" ht="18.75">
      <c r="C5" s="1644" t="s">
        <v>10</v>
      </c>
      <c r="D5" s="1644"/>
      <c r="E5" s="1644"/>
      <c r="F5" s="1644"/>
      <c r="G5" s="88"/>
      <c r="H5" s="87" t="s">
        <v>27</v>
      </c>
      <c r="I5" s="759" t="s">
        <v>365</v>
      </c>
    </row>
    <row r="6" spans="3:9" ht="31.5" customHeight="1">
      <c r="C6" s="1646" t="s">
        <v>381</v>
      </c>
      <c r="D6" s="1646"/>
      <c r="E6" s="1646"/>
      <c r="F6" s="1646"/>
      <c r="G6" s="1646"/>
      <c r="H6" s="1646"/>
      <c r="I6" s="1646"/>
    </row>
    <row r="7" spans="3:9" ht="16.5" thickBot="1">
      <c r="C7" s="778"/>
      <c r="D7" s="778"/>
      <c r="E7" s="804"/>
      <c r="F7" s="779"/>
      <c r="G7" s="779"/>
      <c r="H7" s="760"/>
      <c r="I7" s="760"/>
    </row>
    <row r="8" spans="3:9" ht="18" customHeight="1" thickBot="1">
      <c r="C8" s="952" t="s">
        <v>12</v>
      </c>
      <c r="D8" s="953" t="s">
        <v>13</v>
      </c>
      <c r="E8" s="953" t="s">
        <v>14</v>
      </c>
      <c r="F8" s="953" t="s">
        <v>15</v>
      </c>
      <c r="G8" s="953" t="s">
        <v>16</v>
      </c>
      <c r="H8" s="953" t="s">
        <v>17</v>
      </c>
      <c r="I8" s="954" t="s">
        <v>18</v>
      </c>
    </row>
    <row r="9" spans="3:9" ht="35.25" customHeight="1">
      <c r="C9" s="1703" t="s">
        <v>0</v>
      </c>
      <c r="D9" s="956" t="s">
        <v>306</v>
      </c>
      <c r="E9" s="948" t="s">
        <v>198</v>
      </c>
      <c r="F9" s="948"/>
      <c r="G9" s="948" t="s">
        <v>201</v>
      </c>
      <c r="H9" s="948" t="s">
        <v>192</v>
      </c>
      <c r="I9" s="949"/>
    </row>
    <row r="10" spans="3:9" ht="18" customHeight="1" thickBot="1">
      <c r="C10" s="1704"/>
      <c r="D10" s="950" t="s">
        <v>102</v>
      </c>
      <c r="E10" s="950" t="s">
        <v>111</v>
      </c>
      <c r="F10" s="950"/>
      <c r="G10" s="950" t="s">
        <v>109</v>
      </c>
      <c r="H10" s="950" t="s">
        <v>139</v>
      </c>
      <c r="I10" s="951"/>
    </row>
    <row r="11" spans="3:9" ht="18" customHeight="1">
      <c r="C11" s="1701" t="s">
        <v>1</v>
      </c>
      <c r="D11" s="948" t="s">
        <v>193</v>
      </c>
      <c r="E11" s="948" t="s">
        <v>193</v>
      </c>
      <c r="F11" s="948"/>
      <c r="G11" s="948" t="s">
        <v>197</v>
      </c>
      <c r="H11" s="948"/>
      <c r="I11" s="949"/>
    </row>
    <row r="12" spans="3:9" ht="18" customHeight="1" thickBot="1">
      <c r="C12" s="1702"/>
      <c r="D12" s="950" t="s">
        <v>102</v>
      </c>
      <c r="E12" s="950" t="s">
        <v>102</v>
      </c>
      <c r="F12" s="950"/>
      <c r="G12" s="950" t="s">
        <v>131</v>
      </c>
      <c r="H12" s="950"/>
      <c r="I12" s="951"/>
    </row>
    <row r="13" spans="3:9" ht="18" customHeight="1">
      <c r="C13" s="1701" t="s">
        <v>2</v>
      </c>
      <c r="D13" s="948" t="s">
        <v>197</v>
      </c>
      <c r="E13" s="948" t="s">
        <v>197</v>
      </c>
      <c r="F13" s="948" t="s">
        <v>192</v>
      </c>
      <c r="G13" s="948"/>
      <c r="I13" s="949"/>
    </row>
    <row r="14" spans="3:9" ht="18" customHeight="1" thickBot="1">
      <c r="C14" s="1702"/>
      <c r="D14" s="950" t="s">
        <v>131</v>
      </c>
      <c r="E14" s="950" t="s">
        <v>131</v>
      </c>
      <c r="F14" s="950" t="s">
        <v>139</v>
      </c>
      <c r="G14" s="950"/>
      <c r="I14" s="951"/>
    </row>
    <row r="15" spans="3:9" ht="18" customHeight="1">
      <c r="C15" s="1701" t="s">
        <v>3</v>
      </c>
      <c r="D15" s="948" t="s">
        <v>199</v>
      </c>
      <c r="E15" s="948" t="s">
        <v>194</v>
      </c>
      <c r="F15" s="948" t="s">
        <v>194</v>
      </c>
      <c r="G15" s="956" t="s">
        <v>278</v>
      </c>
      <c r="H15" s="956" t="s">
        <v>278</v>
      </c>
      <c r="I15" s="949"/>
    </row>
    <row r="16" spans="3:9" ht="18" customHeight="1" thickBot="1">
      <c r="C16" s="1702"/>
      <c r="D16" s="950" t="s">
        <v>109</v>
      </c>
      <c r="E16" s="950" t="s">
        <v>140</v>
      </c>
      <c r="F16" s="950" t="s">
        <v>140</v>
      </c>
      <c r="G16" s="950" t="s">
        <v>399</v>
      </c>
      <c r="H16" s="950" t="s">
        <v>399</v>
      </c>
      <c r="I16" s="951"/>
    </row>
    <row r="17" spans="3:9" ht="18" customHeight="1">
      <c r="C17" s="1701" t="s">
        <v>4</v>
      </c>
      <c r="D17" s="948" t="s">
        <v>200</v>
      </c>
      <c r="E17" s="948" t="s">
        <v>311</v>
      </c>
      <c r="F17" s="948"/>
      <c r="G17" s="948"/>
      <c r="H17" s="948"/>
      <c r="I17" s="949"/>
    </row>
    <row r="18" spans="3:9" ht="18" customHeight="1" thickBot="1">
      <c r="C18" s="1702"/>
      <c r="D18" s="950" t="s">
        <v>100</v>
      </c>
      <c r="E18" s="950" t="s">
        <v>111</v>
      </c>
      <c r="F18" s="950"/>
      <c r="G18" s="950"/>
      <c r="H18" s="950"/>
      <c r="I18" s="951"/>
    </row>
    <row r="19" spans="3:9" ht="15.75">
      <c r="C19" s="778"/>
      <c r="D19" s="778"/>
      <c r="E19" s="804"/>
      <c r="F19" s="779"/>
      <c r="G19" s="779"/>
      <c r="H19" s="760"/>
      <c r="I19" s="760"/>
    </row>
    <row r="21" spans="3:9" ht="21">
      <c r="C21" s="1645" t="s">
        <v>7</v>
      </c>
      <c r="D21" s="1645"/>
      <c r="E21" s="1645"/>
      <c r="F21" s="1645"/>
      <c r="G21" s="1645"/>
      <c r="H21" s="1645"/>
      <c r="I21" s="1645"/>
    </row>
    <row r="22" spans="3:9" ht="21">
      <c r="C22" s="1645" t="s">
        <v>8</v>
      </c>
      <c r="D22" s="1645"/>
      <c r="E22" s="1645"/>
      <c r="F22" s="1645"/>
      <c r="G22" s="1645"/>
      <c r="H22" s="1645"/>
      <c r="I22" s="1645"/>
    </row>
    <row r="23" spans="3:9" ht="18.75">
      <c r="C23" s="1644" t="s">
        <v>9</v>
      </c>
      <c r="D23" s="1644"/>
      <c r="E23" s="1644"/>
      <c r="F23" s="1644"/>
      <c r="G23" s="88"/>
      <c r="H23" s="1643"/>
      <c r="I23" s="1643"/>
    </row>
    <row r="24" spans="3:9" ht="18.75">
      <c r="C24" s="1644" t="s">
        <v>10</v>
      </c>
      <c r="D24" s="1644"/>
      <c r="E24" s="1644"/>
      <c r="F24" s="1644"/>
      <c r="G24" s="88"/>
      <c r="H24" s="87" t="s">
        <v>27</v>
      </c>
      <c r="I24" s="759" t="s">
        <v>365</v>
      </c>
    </row>
    <row r="25" spans="3:9" ht="28.5">
      <c r="C25" s="1646" t="s">
        <v>382</v>
      </c>
      <c r="D25" s="1646"/>
      <c r="E25" s="1646"/>
      <c r="F25" s="1646"/>
      <c r="G25" s="1646"/>
      <c r="H25" s="1646"/>
      <c r="I25" s="1646"/>
    </row>
    <row r="26" spans="3:9" ht="16.5" thickBot="1">
      <c r="C26" s="778"/>
      <c r="D26" s="778"/>
      <c r="E26" s="804"/>
      <c r="F26" s="779"/>
      <c r="G26" s="779"/>
      <c r="H26" s="760"/>
      <c r="I26" s="760"/>
    </row>
    <row r="27" spans="3:9" ht="16.5" thickBot="1">
      <c r="C27" s="952" t="s">
        <v>12</v>
      </c>
      <c r="D27" s="953" t="s">
        <v>13</v>
      </c>
      <c r="E27" s="953" t="s">
        <v>14</v>
      </c>
      <c r="F27" s="953" t="s">
        <v>15</v>
      </c>
      <c r="G27" s="953" t="s">
        <v>16</v>
      </c>
      <c r="H27" s="953" t="s">
        <v>17</v>
      </c>
      <c r="I27" s="954" t="s">
        <v>18</v>
      </c>
    </row>
    <row r="28" spans="3:9" ht="31.5">
      <c r="C28" s="1703" t="s">
        <v>0</v>
      </c>
      <c r="D28" s="948" t="s">
        <v>211</v>
      </c>
      <c r="E28" s="948" t="s">
        <v>214</v>
      </c>
      <c r="F28" s="948"/>
      <c r="G28" s="948" t="s">
        <v>217</v>
      </c>
      <c r="H28" s="956" t="s">
        <v>304</v>
      </c>
      <c r="I28" s="949"/>
    </row>
    <row r="29" spans="3:9" ht="16.5" thickBot="1">
      <c r="C29" s="1704"/>
      <c r="D29" s="950" t="s">
        <v>122</v>
      </c>
      <c r="E29" s="950" t="s">
        <v>117</v>
      </c>
      <c r="F29" s="950"/>
      <c r="G29" s="950" t="s">
        <v>137</v>
      </c>
      <c r="H29" s="950" t="s">
        <v>107</v>
      </c>
      <c r="I29" s="951"/>
    </row>
    <row r="30" spans="3:9" ht="15.75">
      <c r="C30" s="1701" t="s">
        <v>1</v>
      </c>
      <c r="D30" s="948" t="s">
        <v>274</v>
      </c>
      <c r="E30" s="948" t="s">
        <v>214</v>
      </c>
      <c r="F30" s="948" t="s">
        <v>214</v>
      </c>
      <c r="G30" s="948" t="s">
        <v>350</v>
      </c>
      <c r="H30" s="948"/>
      <c r="I30" s="949"/>
    </row>
    <row r="31" spans="3:9" ht="16.5" thickBot="1">
      <c r="C31" s="1702"/>
      <c r="D31" s="950" t="s">
        <v>116</v>
      </c>
      <c r="E31" s="950" t="s">
        <v>117</v>
      </c>
      <c r="F31" s="950" t="s">
        <v>117</v>
      </c>
      <c r="G31" s="950" t="s">
        <v>95</v>
      </c>
      <c r="H31" s="950"/>
      <c r="I31" s="951"/>
    </row>
    <row r="32" spans="3:9" ht="15.75">
      <c r="C32" s="1701" t="s">
        <v>2</v>
      </c>
      <c r="D32" s="948" t="s">
        <v>212</v>
      </c>
      <c r="E32" s="948" t="s">
        <v>213</v>
      </c>
      <c r="F32" s="948"/>
      <c r="G32" s="948" t="s">
        <v>199</v>
      </c>
      <c r="H32" s="948" t="s">
        <v>199</v>
      </c>
      <c r="I32" s="949"/>
    </row>
    <row r="33" spans="3:9" ht="16.5" thickBot="1">
      <c r="C33" s="1702"/>
      <c r="D33" s="950" t="s">
        <v>106</v>
      </c>
      <c r="E33" s="950" t="s">
        <v>121</v>
      </c>
      <c r="F33" s="950"/>
      <c r="G33" s="950" t="s">
        <v>109</v>
      </c>
      <c r="H33" s="950" t="s">
        <v>109</v>
      </c>
      <c r="I33" s="951"/>
    </row>
    <row r="34" spans="3:9" ht="15.75">
      <c r="C34" s="1701" t="s">
        <v>3</v>
      </c>
      <c r="D34" s="948" t="s">
        <v>211</v>
      </c>
      <c r="E34" s="948" t="s">
        <v>213</v>
      </c>
      <c r="F34" s="948" t="s">
        <v>213</v>
      </c>
      <c r="G34" s="948"/>
      <c r="H34" s="948" t="s">
        <v>218</v>
      </c>
      <c r="I34" s="949"/>
    </row>
    <row r="35" spans="3:9" ht="16.5" thickBot="1">
      <c r="C35" s="1702"/>
      <c r="D35" s="950" t="s">
        <v>122</v>
      </c>
      <c r="E35" s="950" t="s">
        <v>121</v>
      </c>
      <c r="F35" s="950" t="s">
        <v>121</v>
      </c>
      <c r="G35" s="950"/>
      <c r="H35" s="950"/>
      <c r="I35" s="951"/>
    </row>
    <row r="36" spans="3:9" ht="15.75">
      <c r="C36" s="1701" t="s">
        <v>4</v>
      </c>
      <c r="D36" s="948" t="s">
        <v>300</v>
      </c>
      <c r="E36" s="948" t="s">
        <v>300</v>
      </c>
      <c r="F36" s="948" t="s">
        <v>300</v>
      </c>
      <c r="G36" s="948"/>
      <c r="H36" s="948"/>
      <c r="I36" s="949"/>
    </row>
    <row r="37" spans="3:9" ht="16.5" thickBot="1">
      <c r="C37" s="1702"/>
      <c r="D37" s="950" t="s">
        <v>399</v>
      </c>
      <c r="E37" s="950" t="s">
        <v>399</v>
      </c>
      <c r="F37" s="950" t="s">
        <v>399</v>
      </c>
      <c r="G37" s="950"/>
      <c r="H37" s="950"/>
      <c r="I37" s="951"/>
    </row>
    <row r="38" spans="3:9" ht="15.75">
      <c r="C38" s="946"/>
      <c r="D38" s="946"/>
      <c r="E38" s="946"/>
      <c r="F38" s="946"/>
      <c r="G38" s="946"/>
      <c r="H38" s="946"/>
      <c r="I38" s="946"/>
    </row>
    <row r="39" spans="3:9" ht="15.75">
      <c r="C39" s="946"/>
      <c r="D39" s="946"/>
      <c r="E39" s="946"/>
      <c r="F39" s="946"/>
      <c r="G39" s="946"/>
      <c r="H39" s="946"/>
      <c r="I39" s="946"/>
    </row>
    <row r="40" spans="3:9" ht="21">
      <c r="C40" s="1645" t="s">
        <v>7</v>
      </c>
      <c r="D40" s="1645"/>
      <c r="E40" s="1645"/>
      <c r="F40" s="1645"/>
      <c r="G40" s="1645"/>
      <c r="H40" s="1645"/>
      <c r="I40" s="1645"/>
    </row>
    <row r="41" spans="3:9" ht="21">
      <c r="C41" s="1645" t="s">
        <v>8</v>
      </c>
      <c r="D41" s="1645"/>
      <c r="E41" s="1645"/>
      <c r="F41" s="1645"/>
      <c r="G41" s="1645"/>
      <c r="H41" s="1645"/>
      <c r="I41" s="1645"/>
    </row>
    <row r="42" spans="3:9" ht="18.75">
      <c r="C42" s="1644" t="s">
        <v>9</v>
      </c>
      <c r="D42" s="1644"/>
      <c r="E42" s="1644"/>
      <c r="F42" s="1644"/>
      <c r="G42" s="88"/>
      <c r="H42" s="1643"/>
      <c r="I42" s="1643"/>
    </row>
    <row r="43" spans="3:9" ht="18.75">
      <c r="C43" s="1644" t="s">
        <v>10</v>
      </c>
      <c r="D43" s="1644"/>
      <c r="E43" s="1644"/>
      <c r="F43" s="1644"/>
      <c r="G43" s="88"/>
      <c r="H43" s="87" t="s">
        <v>27</v>
      </c>
      <c r="I43" s="759" t="s">
        <v>365</v>
      </c>
    </row>
    <row r="44" spans="3:9" ht="28.5">
      <c r="C44" s="1646" t="s">
        <v>383</v>
      </c>
      <c r="D44" s="1646"/>
      <c r="E44" s="1646"/>
      <c r="F44" s="1646"/>
      <c r="G44" s="1646"/>
      <c r="H44" s="1646"/>
      <c r="I44" s="1646"/>
    </row>
    <row r="45" spans="3:9" ht="16.5" thickBot="1">
      <c r="C45" s="778"/>
      <c r="D45" s="778"/>
      <c r="E45" s="804"/>
      <c r="F45" s="779"/>
      <c r="G45" s="779"/>
      <c r="H45" s="760"/>
      <c r="I45" s="760"/>
    </row>
    <row r="46" spans="3:9" ht="16.5" thickBot="1">
      <c r="C46" s="952" t="s">
        <v>12</v>
      </c>
      <c r="D46" s="953" t="s">
        <v>13</v>
      </c>
      <c r="E46" s="953" t="s">
        <v>14</v>
      </c>
      <c r="F46" s="953" t="s">
        <v>15</v>
      </c>
      <c r="G46" s="953" t="s">
        <v>16</v>
      </c>
      <c r="H46" s="953" t="s">
        <v>17</v>
      </c>
      <c r="I46" s="954" t="s">
        <v>18</v>
      </c>
    </row>
    <row r="47" spans="3:9" ht="31.5">
      <c r="C47" s="1703" t="s">
        <v>0</v>
      </c>
      <c r="D47" s="948" t="s">
        <v>401</v>
      </c>
      <c r="E47" s="948" t="s">
        <v>401</v>
      </c>
      <c r="F47" s="956" t="s">
        <v>275</v>
      </c>
      <c r="G47" s="948"/>
      <c r="H47" s="948"/>
      <c r="I47" s="949"/>
    </row>
    <row r="48" spans="3:9" ht="16.5" thickBot="1">
      <c r="C48" s="1704"/>
      <c r="D48" s="950" t="s">
        <v>97</v>
      </c>
      <c r="E48" s="950" t="s">
        <v>97</v>
      </c>
      <c r="F48" s="950" t="s">
        <v>96</v>
      </c>
      <c r="G48" s="950"/>
      <c r="H48" s="950"/>
      <c r="I48" s="951"/>
    </row>
    <row r="49" spans="3:9" ht="15.75">
      <c r="C49" s="1701" t="s">
        <v>1</v>
      </c>
      <c r="D49" s="948" t="s">
        <v>347</v>
      </c>
      <c r="E49" s="948" t="s">
        <v>212</v>
      </c>
      <c r="F49" s="948" t="s">
        <v>219</v>
      </c>
      <c r="G49" s="948" t="s">
        <v>309</v>
      </c>
      <c r="H49" s="948"/>
      <c r="I49" s="949"/>
    </row>
    <row r="50" spans="3:9" ht="16.5" thickBot="1">
      <c r="C50" s="1702"/>
      <c r="D50" s="950" t="s">
        <v>391</v>
      </c>
      <c r="E50" s="950" t="s">
        <v>106</v>
      </c>
      <c r="F50" s="950" t="s">
        <v>106</v>
      </c>
      <c r="G50" s="950" t="s">
        <v>140</v>
      </c>
      <c r="H50" s="950"/>
      <c r="I50" s="951"/>
    </row>
    <row r="51" spans="3:9" ht="31.5">
      <c r="C51" s="1701" t="s">
        <v>2</v>
      </c>
      <c r="D51" s="955" t="s">
        <v>352</v>
      </c>
      <c r="E51" s="956" t="s">
        <v>351</v>
      </c>
      <c r="F51" s="956" t="s">
        <v>351</v>
      </c>
      <c r="G51" s="948"/>
      <c r="H51" s="956" t="s">
        <v>356</v>
      </c>
      <c r="I51" s="949"/>
    </row>
    <row r="52" spans="3:9" ht="16.5" thickBot="1">
      <c r="C52" s="1702"/>
      <c r="D52" s="947" t="s">
        <v>111</v>
      </c>
      <c r="E52" s="950" t="s">
        <v>95</v>
      </c>
      <c r="F52" s="950" t="s">
        <v>95</v>
      </c>
      <c r="G52" s="950"/>
      <c r="H52" s="950" t="s">
        <v>104</v>
      </c>
      <c r="I52" s="951"/>
    </row>
    <row r="53" spans="3:9" ht="31.5">
      <c r="C53" s="1701" t="s">
        <v>3</v>
      </c>
      <c r="D53" s="956" t="s">
        <v>304</v>
      </c>
      <c r="E53" s="948" t="s">
        <v>211</v>
      </c>
      <c r="F53" s="948" t="s">
        <v>211</v>
      </c>
      <c r="G53" s="948" t="s">
        <v>246</v>
      </c>
      <c r="H53" s="948" t="s">
        <v>246</v>
      </c>
      <c r="I53" s="949"/>
    </row>
    <row r="54" spans="3:9" ht="16.5" thickBot="1">
      <c r="C54" s="1702"/>
      <c r="D54" s="950" t="s">
        <v>107</v>
      </c>
      <c r="E54" s="950" t="s">
        <v>122</v>
      </c>
      <c r="F54" s="950" t="s">
        <v>122</v>
      </c>
      <c r="G54" s="950" t="s">
        <v>392</v>
      </c>
      <c r="H54" s="950" t="s">
        <v>392</v>
      </c>
      <c r="I54" s="951"/>
    </row>
    <row r="55" spans="3:9" ht="15.75">
      <c r="C55" s="1701" t="s">
        <v>4</v>
      </c>
      <c r="D55" s="956" t="s">
        <v>251</v>
      </c>
      <c r="E55" s="948" t="s">
        <v>246</v>
      </c>
      <c r="F55" s="948"/>
      <c r="G55" s="948"/>
      <c r="H55" s="948"/>
      <c r="I55" s="949"/>
    </row>
    <row r="56" spans="3:9" ht="16.5" thickBot="1">
      <c r="C56" s="1702"/>
      <c r="D56" s="950" t="s">
        <v>111</v>
      </c>
      <c r="E56" s="950" t="s">
        <v>392</v>
      </c>
      <c r="F56" s="950"/>
      <c r="G56" s="950"/>
      <c r="H56" s="950"/>
      <c r="I56" s="951"/>
    </row>
    <row r="57" spans="3:9" ht="15.75">
      <c r="C57" s="946"/>
      <c r="D57" s="946"/>
      <c r="E57" s="946"/>
      <c r="F57" s="946"/>
      <c r="G57" s="946"/>
      <c r="H57" s="946"/>
      <c r="I57" s="946"/>
    </row>
    <row r="58" spans="3:9" ht="15.75">
      <c r="C58" s="946"/>
      <c r="D58" s="946"/>
      <c r="E58" s="946"/>
      <c r="F58" s="946"/>
      <c r="G58" s="946"/>
      <c r="H58" s="946"/>
      <c r="I58" s="946"/>
    </row>
    <row r="59" spans="3:9" ht="21">
      <c r="C59" s="1645" t="s">
        <v>7</v>
      </c>
      <c r="D59" s="1645"/>
      <c r="E59" s="1645"/>
      <c r="F59" s="1645"/>
      <c r="G59" s="1645"/>
      <c r="H59" s="1645"/>
      <c r="I59" s="1645"/>
    </row>
    <row r="60" spans="3:9" ht="21">
      <c r="C60" s="1645" t="s">
        <v>8</v>
      </c>
      <c r="D60" s="1645"/>
      <c r="E60" s="1645"/>
      <c r="F60" s="1645"/>
      <c r="G60" s="1645"/>
      <c r="H60" s="1645"/>
      <c r="I60" s="1645"/>
    </row>
    <row r="61" spans="3:9" ht="18.75">
      <c r="C61" s="1644" t="s">
        <v>9</v>
      </c>
      <c r="D61" s="1644"/>
      <c r="E61" s="1644"/>
      <c r="F61" s="1644"/>
      <c r="G61" s="88"/>
      <c r="H61" s="1643"/>
      <c r="I61" s="1643"/>
    </row>
    <row r="62" spans="3:9" ht="18.75">
      <c r="C62" s="1644" t="s">
        <v>10</v>
      </c>
      <c r="D62" s="1644"/>
      <c r="E62" s="1644"/>
      <c r="F62" s="1644"/>
      <c r="G62" s="88"/>
      <c r="H62" s="87" t="s">
        <v>27</v>
      </c>
      <c r="I62" s="759" t="s">
        <v>365</v>
      </c>
    </row>
    <row r="63" spans="3:9" ht="28.5">
      <c r="C63" s="1646" t="s">
        <v>384</v>
      </c>
      <c r="D63" s="1646"/>
      <c r="E63" s="1646"/>
      <c r="F63" s="1646"/>
      <c r="G63" s="1646"/>
      <c r="H63" s="1646"/>
      <c r="I63" s="1646"/>
    </row>
    <row r="64" spans="3:9" ht="16.5" thickBot="1">
      <c r="C64" s="778"/>
      <c r="D64" s="778"/>
      <c r="E64" s="804"/>
      <c r="F64" s="779"/>
      <c r="G64" s="779"/>
      <c r="H64" s="760"/>
      <c r="I64" s="760"/>
    </row>
    <row r="65" spans="3:9" ht="16.5" thickBot="1">
      <c r="C65" s="952" t="s">
        <v>12</v>
      </c>
      <c r="D65" s="953" t="s">
        <v>13</v>
      </c>
      <c r="E65" s="953" t="s">
        <v>14</v>
      </c>
      <c r="F65" s="953" t="s">
        <v>15</v>
      </c>
      <c r="G65" s="953" t="s">
        <v>16</v>
      </c>
      <c r="H65" s="953" t="s">
        <v>17</v>
      </c>
      <c r="I65" s="954" t="s">
        <v>18</v>
      </c>
    </row>
    <row r="66" spans="3:9" ht="15.75">
      <c r="C66" s="1703" t="s">
        <v>0</v>
      </c>
      <c r="D66" s="948" t="s">
        <v>247</v>
      </c>
      <c r="E66" s="948" t="s">
        <v>247</v>
      </c>
      <c r="F66" s="948"/>
      <c r="G66" s="948" t="s">
        <v>250</v>
      </c>
      <c r="H66" s="948" t="s">
        <v>226</v>
      </c>
      <c r="I66" s="949"/>
    </row>
    <row r="67" spans="3:9" ht="16.5" thickBot="1">
      <c r="C67" s="1704"/>
      <c r="D67" s="950" t="s">
        <v>107</v>
      </c>
      <c r="E67" s="950" t="s">
        <v>107</v>
      </c>
      <c r="F67" s="950"/>
      <c r="G67" s="950" t="s">
        <v>106</v>
      </c>
      <c r="H67" s="950" t="s">
        <v>101</v>
      </c>
      <c r="I67" s="951"/>
    </row>
    <row r="68" spans="3:9" ht="15.75">
      <c r="C68" s="1701" t="s">
        <v>1</v>
      </c>
      <c r="D68" s="948" t="s">
        <v>226</v>
      </c>
      <c r="E68" s="948" t="s">
        <v>390</v>
      </c>
      <c r="F68" s="948"/>
      <c r="G68" s="948"/>
      <c r="H68" s="948"/>
      <c r="I68" s="949"/>
    </row>
    <row r="69" spans="3:9" ht="16.5" thickBot="1">
      <c r="C69" s="1702"/>
      <c r="D69" s="950" t="s">
        <v>101</v>
      </c>
      <c r="E69" s="950" t="s">
        <v>101</v>
      </c>
      <c r="F69" s="950"/>
      <c r="G69" s="950"/>
      <c r="H69" s="950"/>
      <c r="I69" s="951"/>
    </row>
    <row r="70" spans="3:9" ht="15.75">
      <c r="C70" s="1701" t="s">
        <v>2</v>
      </c>
      <c r="D70" s="947" t="s">
        <v>245</v>
      </c>
      <c r="E70" s="948" t="s">
        <v>401</v>
      </c>
      <c r="F70" s="948"/>
      <c r="G70" s="948"/>
      <c r="H70" s="948" t="s">
        <v>229</v>
      </c>
      <c r="I70" s="949"/>
    </row>
    <row r="71" spans="3:9" ht="16.5" thickBot="1">
      <c r="C71" s="1702"/>
      <c r="D71" s="947" t="s">
        <v>110</v>
      </c>
      <c r="E71" s="950" t="s">
        <v>97</v>
      </c>
      <c r="F71" s="950"/>
      <c r="G71" s="950"/>
      <c r="H71" s="950" t="s">
        <v>105</v>
      </c>
      <c r="I71" s="951"/>
    </row>
    <row r="72" spans="3:9" ht="15.75">
      <c r="C72" s="1701" t="s">
        <v>3</v>
      </c>
      <c r="D72" s="948" t="s">
        <v>248</v>
      </c>
      <c r="E72" s="948" t="s">
        <v>248</v>
      </c>
      <c r="F72" s="948"/>
      <c r="G72" s="948" t="s">
        <v>305</v>
      </c>
      <c r="H72" s="948" t="s">
        <v>305</v>
      </c>
      <c r="I72" s="949"/>
    </row>
    <row r="73" spans="3:9" ht="16.5" thickBot="1">
      <c r="C73" s="1702"/>
      <c r="D73" s="950" t="s">
        <v>111</v>
      </c>
      <c r="E73" s="950" t="s">
        <v>111</v>
      </c>
      <c r="F73" s="950"/>
      <c r="G73" s="950" t="s">
        <v>140</v>
      </c>
      <c r="H73" s="950" t="s">
        <v>140</v>
      </c>
      <c r="I73" s="951"/>
    </row>
    <row r="74" spans="3:9" ht="15.75">
      <c r="C74" s="1701" t="s">
        <v>4</v>
      </c>
      <c r="D74" s="948" t="s">
        <v>276</v>
      </c>
      <c r="E74" s="948" t="s">
        <v>280</v>
      </c>
      <c r="F74" s="948"/>
      <c r="G74" s="948"/>
      <c r="H74" s="948"/>
      <c r="I74" s="949"/>
    </row>
    <row r="75" spans="3:9" ht="16.5" thickBot="1">
      <c r="C75" s="1702"/>
      <c r="D75" s="950" t="s">
        <v>400</v>
      </c>
      <c r="E75" s="950" t="s">
        <v>114</v>
      </c>
      <c r="F75" s="950"/>
      <c r="G75" s="950"/>
      <c r="H75" s="950"/>
      <c r="I75" s="951"/>
    </row>
    <row r="76" spans="3:9" ht="15.75">
      <c r="C76" s="946"/>
      <c r="D76" s="946"/>
      <c r="E76" s="946"/>
      <c r="F76" s="946"/>
      <c r="G76" s="946"/>
      <c r="H76" s="946"/>
      <c r="I76" s="946"/>
    </row>
    <row r="77" spans="3:9" ht="15.75">
      <c r="C77" s="946"/>
      <c r="D77" s="946"/>
      <c r="E77" s="946"/>
      <c r="F77" s="946"/>
      <c r="G77" s="946"/>
      <c r="H77" s="946"/>
      <c r="I77" s="946"/>
    </row>
    <row r="78" spans="3:9" ht="21">
      <c r="C78" s="1645" t="s">
        <v>7</v>
      </c>
      <c r="D78" s="1645"/>
      <c r="E78" s="1645"/>
      <c r="F78" s="1645"/>
      <c r="G78" s="1645"/>
      <c r="H78" s="1645"/>
      <c r="I78" s="1645"/>
    </row>
    <row r="79" spans="3:9" ht="21">
      <c r="C79" s="1645" t="s">
        <v>8</v>
      </c>
      <c r="D79" s="1645"/>
      <c r="E79" s="1645"/>
      <c r="F79" s="1645"/>
      <c r="G79" s="1645"/>
      <c r="H79" s="1645"/>
      <c r="I79" s="1645"/>
    </row>
    <row r="80" spans="3:9" ht="18.75">
      <c r="C80" s="1644" t="s">
        <v>9</v>
      </c>
      <c r="D80" s="1644"/>
      <c r="E80" s="1644"/>
      <c r="F80" s="1644"/>
      <c r="G80" s="88"/>
      <c r="H80" s="1643"/>
      <c r="I80" s="1643"/>
    </row>
    <row r="81" spans="3:9" ht="18.75">
      <c r="C81" s="1644" t="s">
        <v>10</v>
      </c>
      <c r="D81" s="1644"/>
      <c r="E81" s="1644"/>
      <c r="F81" s="1644"/>
      <c r="G81" s="88"/>
      <c r="H81" s="87" t="s">
        <v>27</v>
      </c>
      <c r="I81" s="759" t="s">
        <v>365</v>
      </c>
    </row>
    <row r="82" spans="3:9" ht="28.5">
      <c r="C82" s="1646" t="s">
        <v>385</v>
      </c>
      <c r="D82" s="1646"/>
      <c r="E82" s="1646"/>
      <c r="F82" s="1646"/>
      <c r="G82" s="1646"/>
      <c r="H82" s="1646"/>
      <c r="I82" s="1646"/>
    </row>
    <row r="83" spans="3:9" ht="16.5" thickBot="1">
      <c r="C83" s="778"/>
      <c r="D83" s="778"/>
      <c r="E83" s="804"/>
      <c r="F83" s="779"/>
      <c r="G83" s="779"/>
      <c r="H83" s="760"/>
      <c r="I83" s="760"/>
    </row>
    <row r="84" spans="3:9" ht="16.5" thickBot="1">
      <c r="C84" s="952" t="s">
        <v>12</v>
      </c>
      <c r="D84" s="953" t="s">
        <v>13</v>
      </c>
      <c r="E84" s="953" t="s">
        <v>14</v>
      </c>
      <c r="F84" s="953" t="s">
        <v>15</v>
      </c>
      <c r="G84" s="953" t="s">
        <v>16</v>
      </c>
      <c r="H84" s="953" t="s">
        <v>17</v>
      </c>
      <c r="I84" s="954" t="s">
        <v>18</v>
      </c>
    </row>
    <row r="85" spans="3:9" ht="15.75">
      <c r="C85" s="1703" t="s">
        <v>0</v>
      </c>
      <c r="D85" s="956" t="s">
        <v>285</v>
      </c>
      <c r="E85" s="948" t="s">
        <v>227</v>
      </c>
      <c r="F85" s="948"/>
      <c r="G85" s="948"/>
      <c r="H85" s="948"/>
      <c r="I85" s="949"/>
    </row>
    <row r="86" spans="3:9" ht="16.5" thickBot="1">
      <c r="C86" s="1704"/>
      <c r="D86" s="950" t="s">
        <v>139</v>
      </c>
      <c r="E86" s="950" t="s">
        <v>110</v>
      </c>
      <c r="F86" s="950"/>
      <c r="G86" s="950"/>
      <c r="H86" s="950"/>
      <c r="I86" s="951"/>
    </row>
    <row r="87" spans="3:9" ht="31.5">
      <c r="C87" s="1701" t="s">
        <v>1</v>
      </c>
      <c r="D87" s="956" t="s">
        <v>287</v>
      </c>
      <c r="E87" s="948" t="s">
        <v>310</v>
      </c>
      <c r="F87" s="948"/>
      <c r="G87" s="956" t="s">
        <v>263</v>
      </c>
      <c r="H87" s="956" t="s">
        <v>263</v>
      </c>
      <c r="I87" s="949"/>
    </row>
    <row r="88" spans="3:9" ht="16.5" thickBot="1">
      <c r="C88" s="1705"/>
      <c r="D88" s="950" t="s">
        <v>97</v>
      </c>
      <c r="E88" s="950" t="s">
        <v>134</v>
      </c>
      <c r="F88" s="950"/>
      <c r="G88" s="950" t="s">
        <v>104</v>
      </c>
      <c r="H88" s="950" t="s">
        <v>104</v>
      </c>
      <c r="I88" s="951"/>
    </row>
    <row r="89" spans="3:9" ht="15.75">
      <c r="C89" s="1703" t="s">
        <v>2</v>
      </c>
      <c r="D89" s="948" t="s">
        <v>228</v>
      </c>
      <c r="E89" s="948" t="s">
        <v>237</v>
      </c>
      <c r="F89" s="948"/>
      <c r="G89" s="948"/>
      <c r="H89" s="948" t="s">
        <v>237</v>
      </c>
      <c r="I89" s="949"/>
    </row>
    <row r="90" spans="3:9" ht="16.5" thickBot="1">
      <c r="C90" s="1704"/>
      <c r="D90" s="950" t="s">
        <v>89</v>
      </c>
      <c r="E90" s="950" t="s">
        <v>89</v>
      </c>
      <c r="F90" s="950"/>
      <c r="G90" s="950"/>
      <c r="H90" s="950" t="s">
        <v>89</v>
      </c>
      <c r="I90" s="951"/>
    </row>
    <row r="91" spans="3:9" ht="31.5">
      <c r="C91" s="1705" t="s">
        <v>3</v>
      </c>
      <c r="D91" s="948" t="s">
        <v>355</v>
      </c>
      <c r="E91" s="948" t="s">
        <v>234</v>
      </c>
      <c r="F91" s="948" t="s">
        <v>229</v>
      </c>
      <c r="G91" s="956" t="s">
        <v>286</v>
      </c>
      <c r="H91" s="956" t="s">
        <v>286</v>
      </c>
      <c r="I91" s="949"/>
    </row>
    <row r="92" spans="3:9" ht="16.5" thickBot="1">
      <c r="C92" s="1702"/>
      <c r="D92" s="950" t="s">
        <v>135</v>
      </c>
      <c r="E92" s="950" t="s">
        <v>89</v>
      </c>
      <c r="F92" s="950" t="s">
        <v>105</v>
      </c>
      <c r="G92" s="950" t="s">
        <v>397</v>
      </c>
      <c r="H92" s="950" t="s">
        <v>397</v>
      </c>
      <c r="I92" s="951"/>
    </row>
    <row r="93" spans="3:9" ht="15.75">
      <c r="C93" s="1701" t="s">
        <v>4</v>
      </c>
      <c r="D93" s="948"/>
      <c r="E93" s="948" t="s">
        <v>233</v>
      </c>
      <c r="F93" s="948"/>
      <c r="G93" s="948"/>
      <c r="H93" s="948"/>
      <c r="I93" s="949"/>
    </row>
    <row r="94" spans="3:9" ht="16.5" thickBot="1">
      <c r="C94" s="1702"/>
      <c r="D94" s="950"/>
      <c r="E94" s="950" t="s">
        <v>116</v>
      </c>
      <c r="F94" s="950"/>
      <c r="G94" s="950"/>
      <c r="H94" s="950"/>
      <c r="I94" s="951"/>
    </row>
    <row r="95" spans="3:9" ht="15.75">
      <c r="C95" s="946"/>
      <c r="D95" s="946"/>
      <c r="E95" s="946"/>
      <c r="F95" s="946"/>
      <c r="G95" s="946"/>
      <c r="H95" s="946"/>
      <c r="I95" s="946"/>
    </row>
    <row r="96" spans="3:9" ht="15.75">
      <c r="C96" s="946"/>
      <c r="D96" s="946"/>
      <c r="E96" s="946"/>
      <c r="F96" s="946"/>
      <c r="G96" s="946"/>
      <c r="H96" s="946"/>
      <c r="I96" s="946"/>
    </row>
    <row r="97" spans="3:9" ht="21">
      <c r="C97" s="1645" t="s">
        <v>7</v>
      </c>
      <c r="D97" s="1645"/>
      <c r="E97" s="1645"/>
      <c r="F97" s="1645"/>
      <c r="G97" s="1645"/>
      <c r="H97" s="1645"/>
      <c r="I97" s="1645"/>
    </row>
    <row r="98" spans="3:9" ht="21">
      <c r="C98" s="1645" t="s">
        <v>8</v>
      </c>
      <c r="D98" s="1645"/>
      <c r="E98" s="1645"/>
      <c r="F98" s="1645"/>
      <c r="G98" s="1645"/>
      <c r="H98" s="1645"/>
      <c r="I98" s="1645"/>
    </row>
    <row r="99" spans="3:9" ht="18.75">
      <c r="C99" s="1644" t="s">
        <v>9</v>
      </c>
      <c r="D99" s="1644"/>
      <c r="E99" s="1644"/>
      <c r="F99" s="1644"/>
      <c r="G99" s="88"/>
      <c r="H99" s="1643"/>
      <c r="I99" s="1643"/>
    </row>
    <row r="100" spans="3:9" ht="18.75">
      <c r="C100" s="1644" t="s">
        <v>10</v>
      </c>
      <c r="D100" s="1644"/>
      <c r="E100" s="1644"/>
      <c r="F100" s="1644"/>
      <c r="G100" s="88"/>
      <c r="H100" s="87" t="s">
        <v>27</v>
      </c>
      <c r="I100" s="759" t="s">
        <v>365</v>
      </c>
    </row>
    <row r="101" spans="3:9" ht="28.5">
      <c r="C101" s="1646" t="s">
        <v>386</v>
      </c>
      <c r="D101" s="1646"/>
      <c r="E101" s="1646"/>
      <c r="F101" s="1646"/>
      <c r="G101" s="1646"/>
      <c r="H101" s="1646"/>
      <c r="I101" s="1646"/>
    </row>
    <row r="102" spans="3:9" ht="16.5" thickBot="1">
      <c r="C102" s="778"/>
      <c r="D102" s="778"/>
      <c r="E102" s="804"/>
      <c r="F102" s="779"/>
      <c r="G102" s="779"/>
      <c r="H102" s="760"/>
      <c r="I102" s="760"/>
    </row>
    <row r="103" spans="3:9" ht="16.5" thickBot="1">
      <c r="C103" s="952" t="s">
        <v>12</v>
      </c>
      <c r="D103" s="953" t="s">
        <v>13</v>
      </c>
      <c r="E103" s="953" t="s">
        <v>14</v>
      </c>
      <c r="F103" s="953" t="s">
        <v>15</v>
      </c>
      <c r="G103" s="953" t="s">
        <v>16</v>
      </c>
      <c r="H103" s="953" t="s">
        <v>17</v>
      </c>
      <c r="I103" s="954" t="s">
        <v>18</v>
      </c>
    </row>
    <row r="104" spans="3:9" ht="31.5">
      <c r="C104" s="1703" t="s">
        <v>0</v>
      </c>
      <c r="D104" s="948" t="s">
        <v>334</v>
      </c>
      <c r="E104" s="948" t="s">
        <v>263</v>
      </c>
      <c r="F104" s="948"/>
      <c r="G104" s="956" t="s">
        <v>401</v>
      </c>
      <c r="H104" s="948" t="s">
        <v>273</v>
      </c>
      <c r="I104" s="949"/>
    </row>
    <row r="105" spans="3:9" ht="16.5" thickBot="1">
      <c r="C105" s="1704"/>
      <c r="D105" s="950" t="s">
        <v>109</v>
      </c>
      <c r="E105" s="950" t="s">
        <v>104</v>
      </c>
      <c r="F105" s="950"/>
      <c r="G105" s="950" t="s">
        <v>97</v>
      </c>
      <c r="H105" s="950" t="s">
        <v>397</v>
      </c>
      <c r="I105" s="951"/>
    </row>
    <row r="106" spans="3:9" ht="15.75">
      <c r="C106" s="1701" t="s">
        <v>1</v>
      </c>
      <c r="D106" s="948" t="s">
        <v>301</v>
      </c>
      <c r="E106" s="948" t="s">
        <v>301</v>
      </c>
      <c r="F106" s="948"/>
      <c r="G106" s="948"/>
      <c r="H106" s="948" t="s">
        <v>301</v>
      </c>
      <c r="I106" s="949"/>
    </row>
    <row r="107" spans="3:9" ht="16.5" thickBot="1">
      <c r="C107" s="1702"/>
      <c r="D107" s="950" t="s">
        <v>133</v>
      </c>
      <c r="E107" s="950" t="s">
        <v>133</v>
      </c>
      <c r="F107" s="950"/>
      <c r="G107" s="950"/>
      <c r="H107" s="950" t="s">
        <v>133</v>
      </c>
      <c r="I107" s="951"/>
    </row>
    <row r="108" spans="3:9" ht="31.5">
      <c r="C108" s="1701" t="s">
        <v>2</v>
      </c>
      <c r="D108" s="947" t="s">
        <v>284</v>
      </c>
      <c r="E108" s="947" t="s">
        <v>284</v>
      </c>
      <c r="F108" s="947" t="s">
        <v>284</v>
      </c>
      <c r="G108" s="956" t="s">
        <v>361</v>
      </c>
      <c r="H108" s="956" t="s">
        <v>262</v>
      </c>
      <c r="I108" s="949"/>
    </row>
    <row r="109" spans="3:9" ht="16.5" thickBot="1">
      <c r="C109" s="1702"/>
      <c r="D109" s="947" t="s">
        <v>133</v>
      </c>
      <c r="E109" s="947" t="s">
        <v>133</v>
      </c>
      <c r="F109" s="947" t="s">
        <v>133</v>
      </c>
      <c r="G109" s="950" t="s">
        <v>96</v>
      </c>
      <c r="H109" s="950" t="s">
        <v>395</v>
      </c>
      <c r="I109" s="951"/>
    </row>
    <row r="110" spans="3:9" ht="31.5">
      <c r="C110" s="1701" t="s">
        <v>3</v>
      </c>
      <c r="D110" s="956" t="s">
        <v>343</v>
      </c>
      <c r="E110" s="956" t="s">
        <v>265</v>
      </c>
      <c r="F110" s="948"/>
      <c r="G110" s="956" t="s">
        <v>349</v>
      </c>
      <c r="H110" s="956" t="s">
        <v>349</v>
      </c>
      <c r="I110" s="949"/>
    </row>
    <row r="111" spans="3:9" ht="16.5" thickBot="1">
      <c r="C111" s="1702"/>
      <c r="D111" s="950" t="s">
        <v>123</v>
      </c>
      <c r="E111" s="950" t="s">
        <v>135</v>
      </c>
      <c r="F111" s="950"/>
      <c r="G111" s="950" t="s">
        <v>121</v>
      </c>
      <c r="H111" s="950" t="s">
        <v>121</v>
      </c>
      <c r="I111" s="951"/>
    </row>
    <row r="112" spans="3:9" ht="15.75">
      <c r="C112" s="1701" t="s">
        <v>4</v>
      </c>
      <c r="D112" s="948" t="s">
        <v>335</v>
      </c>
      <c r="E112" s="948" t="s">
        <v>262</v>
      </c>
      <c r="F112" s="948" t="s">
        <v>262</v>
      </c>
      <c r="G112" s="948"/>
      <c r="H112" s="948"/>
      <c r="I112" s="949"/>
    </row>
    <row r="113" spans="3:9" ht="16.5" thickBot="1">
      <c r="C113" s="1702"/>
      <c r="D113" s="950" t="s">
        <v>116</v>
      </c>
      <c r="E113" s="950" t="s">
        <v>395</v>
      </c>
      <c r="F113" s="950" t="s">
        <v>395</v>
      </c>
      <c r="G113" s="950"/>
      <c r="H113" s="950"/>
      <c r="I113" s="951"/>
    </row>
    <row r="114" spans="3:9" ht="15.75">
      <c r="C114" s="946"/>
      <c r="D114" s="946"/>
      <c r="E114" s="946"/>
      <c r="F114" s="946"/>
      <c r="G114" s="946"/>
      <c r="H114" s="946"/>
      <c r="I114" s="946"/>
    </row>
    <row r="115" spans="3:9" ht="15.75">
      <c r="C115" s="946"/>
      <c r="D115" s="946"/>
      <c r="E115" s="946"/>
      <c r="F115" s="946"/>
      <c r="G115" s="946"/>
      <c r="H115" s="946"/>
      <c r="I115" s="946"/>
    </row>
    <row r="116" spans="3:9" ht="21">
      <c r="C116" s="1645" t="s">
        <v>7</v>
      </c>
      <c r="D116" s="1645"/>
      <c r="E116" s="1645"/>
      <c r="F116" s="1645"/>
      <c r="G116" s="1645"/>
      <c r="H116" s="1645"/>
      <c r="I116" s="1645"/>
    </row>
    <row r="117" spans="3:9" ht="21">
      <c r="C117" s="1645" t="s">
        <v>8</v>
      </c>
      <c r="D117" s="1645"/>
      <c r="E117" s="1645"/>
      <c r="F117" s="1645"/>
      <c r="G117" s="1645"/>
      <c r="H117" s="1645"/>
      <c r="I117" s="1645"/>
    </row>
    <row r="118" spans="3:9" ht="18.75">
      <c r="C118" s="1644" t="s">
        <v>9</v>
      </c>
      <c r="D118" s="1644"/>
      <c r="E118" s="1644"/>
      <c r="F118" s="1644"/>
      <c r="G118" s="88"/>
      <c r="H118" s="1643"/>
      <c r="I118" s="1643"/>
    </row>
    <row r="119" spans="3:9" ht="18.75">
      <c r="C119" s="1644" t="s">
        <v>10</v>
      </c>
      <c r="D119" s="1644"/>
      <c r="E119" s="1644"/>
      <c r="F119" s="1644"/>
      <c r="G119" s="88"/>
      <c r="H119" s="87" t="s">
        <v>27</v>
      </c>
      <c r="I119" s="759" t="s">
        <v>365</v>
      </c>
    </row>
    <row r="120" spans="3:9" ht="28.5">
      <c r="C120" s="1646" t="s">
        <v>387</v>
      </c>
      <c r="D120" s="1646"/>
      <c r="E120" s="1646"/>
      <c r="F120" s="1646"/>
      <c r="G120" s="1646"/>
      <c r="H120" s="1646"/>
      <c r="I120" s="1646"/>
    </row>
    <row r="121" spans="3:9" ht="16.5" thickBot="1">
      <c r="C121" s="778"/>
      <c r="D121" s="778"/>
      <c r="E121" s="804"/>
      <c r="F121" s="779"/>
      <c r="G121" s="779"/>
      <c r="H121" s="760"/>
      <c r="I121" s="760"/>
    </row>
    <row r="122" spans="3:9" ht="16.5" thickBot="1">
      <c r="C122" s="952" t="s">
        <v>12</v>
      </c>
      <c r="D122" s="953" t="s">
        <v>13</v>
      </c>
      <c r="E122" s="953" t="s">
        <v>14</v>
      </c>
      <c r="F122" s="953" t="s">
        <v>15</v>
      </c>
      <c r="G122" s="953" t="s">
        <v>16</v>
      </c>
      <c r="H122" s="953" t="s">
        <v>17</v>
      </c>
      <c r="I122" s="954" t="s">
        <v>18</v>
      </c>
    </row>
    <row r="123" spans="3:9" ht="31.5">
      <c r="C123" s="1703" t="s">
        <v>0</v>
      </c>
      <c r="D123" s="948" t="s">
        <v>227</v>
      </c>
      <c r="E123" s="956" t="s">
        <v>285</v>
      </c>
      <c r="F123" s="948"/>
      <c r="G123" s="948"/>
      <c r="H123" s="948" t="s">
        <v>336</v>
      </c>
      <c r="I123" s="949"/>
    </row>
    <row r="124" spans="3:9" ht="16.5" thickBot="1">
      <c r="C124" s="1704"/>
      <c r="D124" s="950" t="s">
        <v>110</v>
      </c>
      <c r="E124" s="950" t="s">
        <v>139</v>
      </c>
      <c r="F124" s="950"/>
      <c r="G124" s="950"/>
      <c r="H124" s="950" t="s">
        <v>109</v>
      </c>
      <c r="I124" s="951"/>
    </row>
    <row r="125" spans="3:9" ht="15.75">
      <c r="C125" s="1701" t="s">
        <v>1</v>
      </c>
      <c r="D125" s="956" t="s">
        <v>393</v>
      </c>
      <c r="E125" s="948" t="s">
        <v>337</v>
      </c>
      <c r="F125" s="948"/>
      <c r="G125" s="948" t="s">
        <v>331</v>
      </c>
      <c r="H125" s="948"/>
      <c r="I125" s="949"/>
    </row>
    <row r="126" spans="3:9" ht="16.5" thickBot="1">
      <c r="C126" s="1702"/>
      <c r="D126" s="950" t="s">
        <v>394</v>
      </c>
      <c r="E126" s="950" t="s">
        <v>398</v>
      </c>
      <c r="F126" s="950"/>
      <c r="G126" s="950" t="s">
        <v>134</v>
      </c>
      <c r="H126" s="950"/>
      <c r="I126" s="951"/>
    </row>
    <row r="127" spans="3:9" ht="31.5">
      <c r="C127" s="1701" t="s">
        <v>2</v>
      </c>
      <c r="D127" s="955" t="s">
        <v>349</v>
      </c>
      <c r="E127" s="948" t="s">
        <v>343</v>
      </c>
      <c r="F127" s="948"/>
      <c r="G127" s="956"/>
      <c r="H127" s="956" t="s">
        <v>362</v>
      </c>
      <c r="I127" s="949"/>
    </row>
    <row r="128" spans="3:9" ht="16.5" thickBot="1">
      <c r="C128" s="1702"/>
      <c r="D128" s="947" t="s">
        <v>121</v>
      </c>
      <c r="E128" s="950" t="s">
        <v>123</v>
      </c>
      <c r="F128" s="950"/>
      <c r="G128" s="950"/>
      <c r="H128" s="950" t="s">
        <v>96</v>
      </c>
      <c r="I128" s="951"/>
    </row>
    <row r="129" spans="3:9" ht="31.5">
      <c r="C129" s="1701" t="s">
        <v>3</v>
      </c>
      <c r="D129" s="956" t="s">
        <v>283</v>
      </c>
      <c r="E129" s="956" t="s">
        <v>286</v>
      </c>
      <c r="F129" s="948"/>
      <c r="G129" s="956" t="s">
        <v>343</v>
      </c>
      <c r="H129" s="956" t="s">
        <v>343</v>
      </c>
      <c r="I129" s="949"/>
    </row>
    <row r="130" spans="3:9" ht="16.5" thickBot="1">
      <c r="C130" s="1702"/>
      <c r="D130" s="950" t="s">
        <v>128</v>
      </c>
      <c r="E130" s="950" t="s">
        <v>397</v>
      </c>
      <c r="F130" s="950"/>
      <c r="G130" s="950" t="s">
        <v>396</v>
      </c>
      <c r="H130" s="950" t="s">
        <v>396</v>
      </c>
      <c r="I130" s="951"/>
    </row>
    <row r="131" spans="3:9" ht="31.5">
      <c r="C131" s="1701" t="s">
        <v>4</v>
      </c>
      <c r="D131" s="956" t="s">
        <v>283</v>
      </c>
      <c r="E131" s="956" t="s">
        <v>283</v>
      </c>
      <c r="F131" s="956" t="s">
        <v>283</v>
      </c>
      <c r="G131" s="948"/>
      <c r="H131" s="948"/>
      <c r="I131" s="949"/>
    </row>
    <row r="132" spans="3:9" ht="16.5" thickBot="1">
      <c r="C132" s="1702"/>
      <c r="D132" s="950"/>
      <c r="E132" s="950"/>
      <c r="F132" s="950"/>
      <c r="G132" s="950"/>
      <c r="H132" s="950"/>
      <c r="I132" s="951"/>
    </row>
    <row r="133" spans="3:9" ht="15.75">
      <c r="C133" s="946"/>
      <c r="D133" s="946"/>
      <c r="E133" s="946"/>
      <c r="F133" s="946"/>
      <c r="G133" s="946"/>
      <c r="H133" s="946"/>
      <c r="I133" s="946"/>
    </row>
    <row r="134" spans="3:9" ht="15.75">
      <c r="C134" s="946"/>
      <c r="D134" s="946"/>
      <c r="E134" s="946"/>
      <c r="F134" s="946"/>
      <c r="G134" s="946"/>
      <c r="H134" s="946"/>
      <c r="I134" s="946"/>
    </row>
    <row r="135" spans="3:9" ht="21">
      <c r="C135" s="1645" t="s">
        <v>7</v>
      </c>
      <c r="D135" s="1645"/>
      <c r="E135" s="1645"/>
      <c r="F135" s="1645"/>
      <c r="G135" s="1645"/>
      <c r="H135" s="1645"/>
      <c r="I135" s="1645"/>
    </row>
    <row r="136" spans="3:9" ht="21">
      <c r="C136" s="1645" t="s">
        <v>8</v>
      </c>
      <c r="D136" s="1645"/>
      <c r="E136" s="1645"/>
      <c r="F136" s="1645"/>
      <c r="G136" s="1645"/>
      <c r="H136" s="1645"/>
      <c r="I136" s="1645"/>
    </row>
    <row r="137" spans="3:9" ht="18.75">
      <c r="C137" s="1644" t="s">
        <v>9</v>
      </c>
      <c r="D137" s="1644"/>
      <c r="E137" s="1644"/>
      <c r="F137" s="1644"/>
      <c r="G137" s="88"/>
      <c r="H137" s="1643"/>
      <c r="I137" s="1643"/>
    </row>
    <row r="138" spans="3:9" ht="18.75">
      <c r="C138" s="1644" t="s">
        <v>10</v>
      </c>
      <c r="D138" s="1644"/>
      <c r="E138" s="1644"/>
      <c r="F138" s="1644"/>
      <c r="G138" s="88"/>
      <c r="H138" s="87" t="s">
        <v>27</v>
      </c>
      <c r="I138" s="759" t="s">
        <v>365</v>
      </c>
    </row>
    <row r="139" spans="3:9" ht="28.5">
      <c r="C139" s="1646" t="s">
        <v>388</v>
      </c>
      <c r="D139" s="1646"/>
      <c r="E139" s="1646"/>
      <c r="F139" s="1646"/>
      <c r="G139" s="1646"/>
      <c r="H139" s="1646"/>
      <c r="I139" s="1646"/>
    </row>
    <row r="140" spans="3:9" ht="16.5" thickBot="1">
      <c r="C140" s="778"/>
      <c r="D140" s="778"/>
      <c r="E140" s="804"/>
      <c r="F140" s="779"/>
      <c r="G140" s="779"/>
      <c r="H140" s="760"/>
      <c r="I140" s="760"/>
    </row>
    <row r="141" spans="3:9" ht="16.5" thickBot="1">
      <c r="C141" s="952" t="s">
        <v>12</v>
      </c>
      <c r="D141" s="953" t="s">
        <v>13</v>
      </c>
      <c r="E141" s="953" t="s">
        <v>14</v>
      </c>
      <c r="F141" s="953" t="s">
        <v>15</v>
      </c>
      <c r="G141" s="953" t="s">
        <v>16</v>
      </c>
      <c r="H141" s="953" t="s">
        <v>17</v>
      </c>
      <c r="I141" s="954" t="s">
        <v>18</v>
      </c>
    </row>
    <row r="142" spans="3:9" ht="15.75">
      <c r="C142" s="1703" t="s">
        <v>0</v>
      </c>
      <c r="D142" s="948" t="s">
        <v>281</v>
      </c>
      <c r="E142" s="948" t="s">
        <v>288</v>
      </c>
      <c r="F142" s="948" t="s">
        <v>288</v>
      </c>
      <c r="G142" s="948" t="s">
        <v>273</v>
      </c>
      <c r="H142" s="948"/>
      <c r="I142" s="948" t="s">
        <v>273</v>
      </c>
    </row>
    <row r="143" spans="3:9" ht="16.5" thickBot="1">
      <c r="C143" s="1704"/>
      <c r="D143" s="950" t="s">
        <v>137</v>
      </c>
      <c r="E143" s="950" t="s">
        <v>397</v>
      </c>
      <c r="F143" s="950" t="s">
        <v>397</v>
      </c>
      <c r="G143" s="950" t="s">
        <v>397</v>
      </c>
      <c r="H143" s="950"/>
      <c r="I143" s="950" t="s">
        <v>397</v>
      </c>
    </row>
    <row r="144" spans="3:9" ht="31.5">
      <c r="C144" s="1701" t="s">
        <v>1</v>
      </c>
      <c r="D144" s="948"/>
      <c r="E144" s="956" t="s">
        <v>393</v>
      </c>
      <c r="F144" s="956" t="s">
        <v>393</v>
      </c>
      <c r="G144" s="948"/>
      <c r="H144" s="948" t="s">
        <v>216</v>
      </c>
      <c r="I144" s="949" t="s">
        <v>216</v>
      </c>
    </row>
    <row r="145" spans="3:9" ht="16.5" thickBot="1">
      <c r="C145" s="1702"/>
      <c r="D145" s="950"/>
      <c r="E145" s="950" t="s">
        <v>394</v>
      </c>
      <c r="F145" s="950" t="s">
        <v>394</v>
      </c>
      <c r="G145" s="950"/>
      <c r="H145" s="950" t="s">
        <v>106</v>
      </c>
      <c r="I145" s="950" t="s">
        <v>106</v>
      </c>
    </row>
    <row r="146" spans="3:9" ht="15.75">
      <c r="C146" s="1701" t="s">
        <v>2</v>
      </c>
      <c r="E146" s="948"/>
      <c r="F146" s="948"/>
      <c r="G146" s="948"/>
      <c r="H146" s="948" t="s">
        <v>216</v>
      </c>
      <c r="I146" s="949" t="s">
        <v>216</v>
      </c>
    </row>
    <row r="147" spans="3:9" ht="16.5" thickBot="1">
      <c r="C147" s="1702"/>
      <c r="E147" s="950"/>
      <c r="F147" s="950"/>
      <c r="G147" s="950"/>
      <c r="H147" s="950" t="s">
        <v>106</v>
      </c>
      <c r="I147" s="950" t="s">
        <v>106</v>
      </c>
    </row>
    <row r="148" spans="3:9" ht="15.75">
      <c r="C148" s="1701" t="s">
        <v>3</v>
      </c>
      <c r="D148" s="948"/>
      <c r="E148" s="948" t="s">
        <v>302</v>
      </c>
      <c r="F148" s="948"/>
      <c r="G148" s="948" t="s">
        <v>302</v>
      </c>
      <c r="H148" s="948" t="s">
        <v>302</v>
      </c>
      <c r="I148" s="949"/>
    </row>
    <row r="149" spans="3:9" ht="16.5" thickBot="1">
      <c r="C149" s="1702"/>
      <c r="D149" s="950"/>
      <c r="E149" s="950" t="s">
        <v>105</v>
      </c>
      <c r="F149" s="950"/>
      <c r="G149" s="950" t="s">
        <v>105</v>
      </c>
      <c r="H149" s="950" t="s">
        <v>105</v>
      </c>
      <c r="I149" s="951"/>
    </row>
    <row r="150" spans="3:9" ht="15.75">
      <c r="C150" s="1701" t="s">
        <v>4</v>
      </c>
      <c r="D150" s="948"/>
      <c r="E150" s="948"/>
      <c r="F150" s="948"/>
      <c r="G150" s="948"/>
      <c r="H150" s="948"/>
      <c r="I150" s="949"/>
    </row>
    <row r="151" spans="3:9" ht="16.5" thickBot="1">
      <c r="C151" s="1702"/>
      <c r="D151" s="950"/>
      <c r="E151" s="950"/>
      <c r="F151" s="950"/>
      <c r="G151" s="950"/>
      <c r="H151" s="950"/>
      <c r="I151" s="951"/>
    </row>
    <row r="152" spans="3:9" ht="15.75">
      <c r="C152" s="946"/>
      <c r="D152" s="946"/>
      <c r="E152" s="946"/>
      <c r="F152" s="946"/>
      <c r="G152" s="946"/>
      <c r="H152" s="946"/>
      <c r="I152" s="946"/>
    </row>
    <row r="153" spans="3:9" ht="15.75">
      <c r="C153" s="946"/>
      <c r="D153" s="946"/>
      <c r="E153" s="946"/>
      <c r="F153" s="946"/>
      <c r="G153" s="946"/>
      <c r="H153" s="946"/>
      <c r="I153" s="946"/>
    </row>
    <row r="154" spans="3:9" ht="21">
      <c r="C154" s="1645" t="s">
        <v>7</v>
      </c>
      <c r="D154" s="1645"/>
      <c r="E154" s="1645"/>
      <c r="F154" s="1645"/>
      <c r="G154" s="1645"/>
      <c r="H154" s="1645"/>
      <c r="I154" s="1645"/>
    </row>
    <row r="155" spans="3:9" ht="21">
      <c r="C155" s="1645" t="s">
        <v>8</v>
      </c>
      <c r="D155" s="1645"/>
      <c r="E155" s="1645"/>
      <c r="F155" s="1645"/>
      <c r="G155" s="1645"/>
      <c r="H155" s="1645"/>
      <c r="I155" s="1645"/>
    </row>
    <row r="156" spans="3:9" ht="18.75">
      <c r="C156" s="1644" t="s">
        <v>9</v>
      </c>
      <c r="D156" s="1644"/>
      <c r="E156" s="1644"/>
      <c r="F156" s="1644"/>
      <c r="G156" s="88"/>
      <c r="H156" s="1643"/>
      <c r="I156" s="1643"/>
    </row>
    <row r="157" spans="3:9" ht="18.75">
      <c r="C157" s="1644" t="s">
        <v>10</v>
      </c>
      <c r="D157" s="1644"/>
      <c r="E157" s="1644"/>
      <c r="F157" s="1644"/>
      <c r="G157" s="88"/>
      <c r="H157" s="87" t="s">
        <v>27</v>
      </c>
      <c r="I157" s="759" t="s">
        <v>365</v>
      </c>
    </row>
    <row r="158" spans="3:9" ht="28.5">
      <c r="C158" s="1646" t="s">
        <v>389</v>
      </c>
      <c r="D158" s="1646"/>
      <c r="E158" s="1646"/>
      <c r="F158" s="1646"/>
      <c r="G158" s="1646"/>
      <c r="H158" s="1646"/>
      <c r="I158" s="1646"/>
    </row>
    <row r="159" spans="3:9" ht="16.5" thickBot="1">
      <c r="C159" s="778"/>
      <c r="D159" s="778"/>
      <c r="E159" s="804"/>
      <c r="F159" s="779"/>
      <c r="G159" s="779"/>
      <c r="H159" s="760"/>
      <c r="I159" s="760"/>
    </row>
    <row r="160" spans="3:9" ht="16.5" thickBot="1">
      <c r="C160" s="952" t="s">
        <v>12</v>
      </c>
      <c r="D160" s="953" t="s">
        <v>13</v>
      </c>
      <c r="E160" s="953" t="s">
        <v>14</v>
      </c>
      <c r="F160" s="953" t="s">
        <v>15</v>
      </c>
      <c r="G160" s="953" t="s">
        <v>16</v>
      </c>
      <c r="H160" s="953" t="s">
        <v>17</v>
      </c>
      <c r="I160" s="954" t="s">
        <v>18</v>
      </c>
    </row>
    <row r="161" spans="3:9" ht="15.75">
      <c r="C161" s="1703" t="s">
        <v>0</v>
      </c>
      <c r="D161" s="948"/>
      <c r="E161" s="948"/>
      <c r="F161" s="948"/>
      <c r="G161" s="948"/>
      <c r="H161" s="948"/>
      <c r="I161" s="948"/>
    </row>
    <row r="162" spans="3:9" ht="16.5" thickBot="1">
      <c r="C162" s="1704"/>
      <c r="D162" s="950"/>
      <c r="E162" s="950"/>
      <c r="F162" s="950"/>
      <c r="G162" s="950"/>
      <c r="H162" s="950"/>
      <c r="I162" s="950"/>
    </row>
    <row r="163" spans="3:9" ht="15.75">
      <c r="C163" s="1701" t="s">
        <v>1</v>
      </c>
      <c r="D163" s="948"/>
      <c r="E163" s="948"/>
      <c r="F163" s="948"/>
      <c r="G163" s="948"/>
      <c r="H163" s="948" t="s">
        <v>215</v>
      </c>
      <c r="I163" s="948" t="s">
        <v>215</v>
      </c>
    </row>
    <row r="164" spans="3:9" ht="16.5" thickBot="1">
      <c r="C164" s="1702"/>
      <c r="D164" s="950"/>
      <c r="E164" s="950"/>
      <c r="F164" s="950"/>
      <c r="G164" s="950"/>
      <c r="H164" s="950" t="s">
        <v>99</v>
      </c>
      <c r="I164" s="950" t="s">
        <v>99</v>
      </c>
    </row>
    <row r="165" spans="3:9" ht="15.75">
      <c r="C165" s="1701" t="s">
        <v>2</v>
      </c>
      <c r="D165" s="948" t="s">
        <v>279</v>
      </c>
      <c r="E165" s="948" t="s">
        <v>279</v>
      </c>
      <c r="F165" s="948"/>
      <c r="G165" s="948"/>
      <c r="H165" s="948" t="s">
        <v>215</v>
      </c>
      <c r="I165" s="948" t="s">
        <v>215</v>
      </c>
    </row>
    <row r="166" spans="3:9" ht="16.5" thickBot="1">
      <c r="C166" s="1702"/>
      <c r="D166" s="950" t="s">
        <v>99</v>
      </c>
      <c r="E166" s="950" t="s">
        <v>99</v>
      </c>
      <c r="F166" s="950"/>
      <c r="G166" s="950"/>
      <c r="H166" s="950" t="s">
        <v>99</v>
      </c>
      <c r="I166" s="950" t="s">
        <v>99</v>
      </c>
    </row>
    <row r="167" spans="3:9" ht="15.75">
      <c r="C167" s="1701" t="s">
        <v>3</v>
      </c>
      <c r="D167" s="948"/>
      <c r="E167" s="948"/>
      <c r="F167" s="948"/>
      <c r="G167" s="948"/>
      <c r="H167" s="948"/>
      <c r="I167" s="948"/>
    </row>
    <row r="168" spans="3:9" ht="16.5" thickBot="1">
      <c r="C168" s="1702"/>
      <c r="D168" s="950"/>
      <c r="E168" s="950"/>
      <c r="F168" s="950"/>
      <c r="G168" s="950"/>
      <c r="H168" s="950"/>
      <c r="I168" s="950"/>
    </row>
    <row r="169" spans="3:9" ht="15.75">
      <c r="C169" s="1701" t="s">
        <v>4</v>
      </c>
      <c r="D169" s="948"/>
      <c r="E169" s="948"/>
      <c r="F169" s="948"/>
      <c r="G169" s="948"/>
      <c r="H169" s="948"/>
      <c r="I169" s="948"/>
    </row>
    <row r="170" spans="3:9" ht="16.5" thickBot="1">
      <c r="C170" s="1702"/>
      <c r="D170" s="950"/>
      <c r="E170" s="950"/>
      <c r="F170" s="950"/>
      <c r="G170" s="950"/>
      <c r="H170" s="950"/>
      <c r="I170" s="950"/>
    </row>
    <row r="171" spans="3:9" ht="15.75">
      <c r="C171" s="946"/>
      <c r="D171" s="946"/>
      <c r="E171" s="946"/>
      <c r="F171" s="946"/>
      <c r="G171" s="946"/>
      <c r="H171" s="946"/>
      <c r="I171" s="946"/>
    </row>
    <row r="172" spans="3:9" ht="15.75">
      <c r="C172" s="946"/>
      <c r="D172" s="946"/>
      <c r="E172" s="946"/>
      <c r="F172" s="946"/>
      <c r="G172" s="946"/>
      <c r="H172" s="946"/>
      <c r="I172" s="946"/>
    </row>
    <row r="173" spans="3:9" ht="21">
      <c r="C173" s="1645" t="s">
        <v>7</v>
      </c>
      <c r="D173" s="1645"/>
      <c r="E173" s="1645"/>
      <c r="F173" s="1645"/>
      <c r="G173" s="1645"/>
      <c r="H173" s="1645"/>
      <c r="I173" s="1645"/>
    </row>
    <row r="174" spans="3:9" ht="21">
      <c r="C174" s="1645" t="s">
        <v>8</v>
      </c>
      <c r="D174" s="1645"/>
      <c r="E174" s="1645"/>
      <c r="F174" s="1645"/>
      <c r="G174" s="1645"/>
      <c r="H174" s="1645"/>
      <c r="I174" s="1645"/>
    </row>
    <row r="175" spans="3:9" ht="18.75">
      <c r="C175" s="1644" t="s">
        <v>9</v>
      </c>
      <c r="D175" s="1644"/>
      <c r="E175" s="1644"/>
      <c r="F175" s="1644"/>
      <c r="G175" s="88"/>
      <c r="H175" s="1643"/>
      <c r="I175" s="1643"/>
    </row>
    <row r="176" spans="3:9" ht="18.75">
      <c r="C176" s="1644" t="s">
        <v>10</v>
      </c>
      <c r="D176" s="1644"/>
      <c r="E176" s="1644"/>
      <c r="F176" s="1644"/>
      <c r="G176" s="88"/>
      <c r="H176" s="87" t="s">
        <v>27</v>
      </c>
      <c r="I176" s="759" t="s">
        <v>365</v>
      </c>
    </row>
    <row r="177" spans="3:9" ht="28.5">
      <c r="C177" s="1646" t="s">
        <v>404</v>
      </c>
      <c r="D177" s="1646"/>
      <c r="E177" s="1646"/>
      <c r="F177" s="1646"/>
      <c r="G177" s="1646"/>
      <c r="H177" s="1646"/>
      <c r="I177" s="1646"/>
    </row>
    <row r="178" spans="3:9" ht="16.5" thickBot="1">
      <c r="C178" s="778"/>
      <c r="D178" s="778"/>
      <c r="E178" s="804"/>
      <c r="F178" s="779"/>
      <c r="G178" s="779"/>
      <c r="H178" s="760"/>
      <c r="I178" s="760"/>
    </row>
    <row r="179" spans="3:9" ht="16.5" thickBot="1">
      <c r="C179" s="952" t="s">
        <v>12</v>
      </c>
      <c r="D179" s="953" t="s">
        <v>13</v>
      </c>
      <c r="E179" s="953" t="s">
        <v>14</v>
      </c>
      <c r="F179" s="953" t="s">
        <v>15</v>
      </c>
      <c r="G179" s="953" t="s">
        <v>16</v>
      </c>
      <c r="H179" s="953" t="s">
        <v>17</v>
      </c>
      <c r="I179" s="954" t="s">
        <v>18</v>
      </c>
    </row>
    <row r="180" spans="3:9" ht="15.75">
      <c r="C180" s="1703" t="s">
        <v>0</v>
      </c>
      <c r="D180" s="948"/>
      <c r="E180" s="948"/>
      <c r="F180" s="948" t="s">
        <v>226</v>
      </c>
      <c r="G180" s="948"/>
      <c r="H180" s="948"/>
      <c r="I180" s="948"/>
    </row>
    <row r="181" spans="3:9" ht="16.5" thickBot="1">
      <c r="C181" s="1704"/>
      <c r="D181" s="950"/>
      <c r="E181" s="950"/>
      <c r="F181" s="950" t="s">
        <v>101</v>
      </c>
      <c r="G181" s="950"/>
      <c r="H181" s="950"/>
      <c r="I181" s="950"/>
    </row>
    <row r="182" spans="3:9" ht="15.75">
      <c r="C182" s="1701" t="s">
        <v>1</v>
      </c>
      <c r="D182" s="948"/>
      <c r="E182" s="948"/>
      <c r="F182" s="948" t="s">
        <v>227</v>
      </c>
      <c r="G182" s="948" t="s">
        <v>331</v>
      </c>
      <c r="H182" s="948"/>
      <c r="I182" s="948"/>
    </row>
    <row r="183" spans="3:9" ht="16.5" thickBot="1">
      <c r="C183" s="1702"/>
      <c r="D183" s="950"/>
      <c r="E183" s="950"/>
      <c r="F183" s="950" t="s">
        <v>110</v>
      </c>
      <c r="G183" s="950" t="s">
        <v>134</v>
      </c>
      <c r="H183" s="950"/>
      <c r="I183" s="950"/>
    </row>
    <row r="184" spans="3:9" ht="15.75">
      <c r="C184" s="1701" t="s">
        <v>2</v>
      </c>
      <c r="D184" s="948"/>
      <c r="E184" s="948"/>
      <c r="F184" s="948" t="s">
        <v>353</v>
      </c>
      <c r="G184" s="948" t="s">
        <v>331</v>
      </c>
      <c r="H184" s="948"/>
      <c r="I184" s="948"/>
    </row>
    <row r="185" spans="3:9" ht="16.5" thickBot="1">
      <c r="C185" s="1702"/>
      <c r="D185" s="950"/>
      <c r="E185" s="950"/>
      <c r="F185" s="950" t="s">
        <v>134</v>
      </c>
      <c r="G185" s="950" t="s">
        <v>134</v>
      </c>
      <c r="H185" s="950"/>
      <c r="I185" s="950"/>
    </row>
    <row r="186" spans="3:9" ht="15.75">
      <c r="C186" s="1701" t="s">
        <v>3</v>
      </c>
      <c r="D186" s="948"/>
      <c r="E186" s="948"/>
      <c r="F186" s="948"/>
      <c r="G186" s="948"/>
      <c r="H186" s="948"/>
      <c r="I186" s="948"/>
    </row>
    <row r="187" spans="3:9" ht="16.5" thickBot="1">
      <c r="C187" s="1702"/>
      <c r="D187" s="950"/>
      <c r="E187" s="950"/>
      <c r="F187" s="950"/>
      <c r="G187" s="950"/>
      <c r="H187" s="950"/>
      <c r="I187" s="950"/>
    </row>
    <row r="188" spans="3:9" ht="15.75">
      <c r="C188" s="1701" t="s">
        <v>4</v>
      </c>
      <c r="D188" s="948"/>
      <c r="E188" s="948"/>
      <c r="F188" s="948"/>
      <c r="G188" s="948"/>
      <c r="H188" s="948"/>
      <c r="I188" s="948"/>
    </row>
    <row r="189" spans="3:9" ht="16.5" thickBot="1">
      <c r="C189" s="1702"/>
      <c r="D189" s="950"/>
      <c r="E189" s="950"/>
      <c r="F189" s="950"/>
      <c r="G189" s="950"/>
      <c r="H189" s="950"/>
      <c r="I189" s="950"/>
    </row>
    <row r="192" spans="3:9" ht="21">
      <c r="C192" s="1645" t="s">
        <v>7</v>
      </c>
      <c r="D192" s="1645"/>
      <c r="E192" s="1645"/>
      <c r="F192" s="1645"/>
      <c r="G192" s="1645"/>
      <c r="H192" s="1645"/>
      <c r="I192" s="1645"/>
    </row>
    <row r="193" spans="3:9" ht="21">
      <c r="C193" s="1645" t="s">
        <v>8</v>
      </c>
      <c r="D193" s="1645"/>
      <c r="E193" s="1645"/>
      <c r="F193" s="1645"/>
      <c r="G193" s="1645"/>
      <c r="H193" s="1645"/>
      <c r="I193" s="1645"/>
    </row>
    <row r="194" spans="3:9" ht="18.75">
      <c r="C194" s="1644" t="s">
        <v>9</v>
      </c>
      <c r="D194" s="1644"/>
      <c r="E194" s="1644"/>
      <c r="F194" s="1644"/>
      <c r="G194" s="88"/>
      <c r="H194" s="1643"/>
      <c r="I194" s="1643"/>
    </row>
    <row r="195" spans="3:9" ht="18.75">
      <c r="C195" s="1644" t="s">
        <v>10</v>
      </c>
      <c r="D195" s="1644"/>
      <c r="E195" s="1644"/>
      <c r="F195" s="1644"/>
      <c r="G195" s="88"/>
      <c r="H195" s="87" t="s">
        <v>27</v>
      </c>
      <c r="I195" s="759" t="s">
        <v>365</v>
      </c>
    </row>
    <row r="196" spans="3:9" ht="28.5">
      <c r="C196" s="1646" t="s">
        <v>413</v>
      </c>
      <c r="D196" s="1646"/>
      <c r="E196" s="1646"/>
      <c r="F196" s="1646"/>
      <c r="G196" s="1646"/>
      <c r="H196" s="1646"/>
      <c r="I196" s="1646"/>
    </row>
    <row r="197" spans="3:9" ht="16.5" thickBot="1">
      <c r="C197" s="778"/>
      <c r="D197" s="778"/>
      <c r="E197" s="804"/>
      <c r="F197" s="779"/>
      <c r="G197" s="779"/>
      <c r="H197" s="760"/>
      <c r="I197" s="760"/>
    </row>
    <row r="198" spans="3:9" ht="16.5" thickBot="1">
      <c r="C198" s="952" t="s">
        <v>12</v>
      </c>
      <c r="D198" s="953" t="s">
        <v>13</v>
      </c>
      <c r="E198" s="953" t="s">
        <v>14</v>
      </c>
      <c r="F198" s="953" t="s">
        <v>15</v>
      </c>
      <c r="G198" s="953" t="s">
        <v>16</v>
      </c>
      <c r="H198" s="953" t="s">
        <v>17</v>
      </c>
      <c r="I198" s="954" t="s">
        <v>18</v>
      </c>
    </row>
    <row r="199" spans="3:9" ht="15.75">
      <c r="C199" s="1703" t="s">
        <v>0</v>
      </c>
      <c r="D199" s="948"/>
      <c r="E199" s="956"/>
      <c r="F199" s="948"/>
      <c r="G199" s="948"/>
      <c r="H199" s="948"/>
      <c r="I199" s="948"/>
    </row>
    <row r="200" spans="3:9" ht="16.5" thickBot="1">
      <c r="C200" s="1704"/>
      <c r="D200" s="950"/>
      <c r="E200" s="950"/>
      <c r="F200" s="950"/>
      <c r="G200" s="950"/>
      <c r="H200" s="950"/>
      <c r="I200" s="950"/>
    </row>
    <row r="201" spans="3:9" ht="15.75">
      <c r="C201" s="1701" t="s">
        <v>1</v>
      </c>
      <c r="D201" s="956"/>
      <c r="E201" s="948"/>
      <c r="F201" s="948"/>
      <c r="G201" s="948"/>
      <c r="H201" s="948"/>
      <c r="I201" s="948"/>
    </row>
    <row r="202" spans="3:9" ht="16.5" thickBot="1">
      <c r="C202" s="1702"/>
      <c r="D202" s="950"/>
      <c r="E202" s="950"/>
      <c r="F202" s="950"/>
      <c r="G202" s="950"/>
      <c r="H202" s="950"/>
      <c r="I202" s="950"/>
    </row>
    <row r="203" spans="3:9" ht="15.75">
      <c r="C203" s="1701" t="s">
        <v>2</v>
      </c>
      <c r="D203" s="948"/>
      <c r="E203" s="956"/>
      <c r="F203" s="948"/>
      <c r="G203" s="948"/>
      <c r="H203" s="948"/>
      <c r="I203" s="948"/>
    </row>
    <row r="204" spans="3:9" ht="16.5" thickBot="1">
      <c r="C204" s="1702"/>
      <c r="D204" s="950"/>
      <c r="E204" s="957"/>
      <c r="F204" s="950"/>
      <c r="G204" s="950"/>
      <c r="H204" s="950"/>
      <c r="I204" s="950"/>
    </row>
    <row r="205" spans="3:9" ht="15.75">
      <c r="C205" s="1701" t="s">
        <v>3</v>
      </c>
      <c r="D205" s="948"/>
      <c r="E205" s="956"/>
      <c r="F205" s="948"/>
      <c r="G205" s="948"/>
      <c r="H205" s="948" t="s">
        <v>235</v>
      </c>
      <c r="I205" s="948"/>
    </row>
    <row r="206" spans="3:9" ht="16.5" thickBot="1">
      <c r="C206" s="1702"/>
      <c r="D206" s="950"/>
      <c r="E206" s="950"/>
      <c r="F206" s="950"/>
      <c r="G206" s="950"/>
      <c r="H206" s="950" t="s">
        <v>137</v>
      </c>
      <c r="I206" s="950"/>
    </row>
    <row r="207" spans="3:9" ht="15.75">
      <c r="C207" s="1701" t="s">
        <v>4</v>
      </c>
      <c r="D207" s="948"/>
      <c r="E207" s="948"/>
      <c r="F207" s="948"/>
      <c r="G207" s="948"/>
      <c r="H207" s="948"/>
      <c r="I207" s="948"/>
    </row>
    <row r="208" spans="3:9" ht="16.5" thickBot="1">
      <c r="C208" s="1702"/>
      <c r="D208" s="950"/>
      <c r="E208" s="950"/>
      <c r="F208" s="950"/>
      <c r="G208" s="950"/>
      <c r="H208" s="950"/>
      <c r="I208" s="950"/>
    </row>
    <row r="211" spans="3:9" ht="21">
      <c r="C211" s="1645" t="s">
        <v>7</v>
      </c>
      <c r="D211" s="1645"/>
      <c r="E211" s="1645"/>
      <c r="F211" s="1645"/>
      <c r="G211" s="1645"/>
      <c r="H211" s="1645"/>
      <c r="I211" s="1645"/>
    </row>
    <row r="212" spans="3:9" ht="21">
      <c r="C212" s="1645" t="s">
        <v>8</v>
      </c>
      <c r="D212" s="1645"/>
      <c r="E212" s="1645"/>
      <c r="F212" s="1645"/>
      <c r="G212" s="1645"/>
      <c r="H212" s="1645"/>
      <c r="I212" s="1645"/>
    </row>
    <row r="213" spans="3:9" ht="18.75">
      <c r="C213" s="1644" t="s">
        <v>9</v>
      </c>
      <c r="D213" s="1644"/>
      <c r="E213" s="1644"/>
      <c r="F213" s="1644"/>
      <c r="G213" s="88"/>
      <c r="H213" s="1643"/>
      <c r="I213" s="1643"/>
    </row>
    <row r="214" spans="3:9" ht="18.75">
      <c r="C214" s="1644" t="s">
        <v>10</v>
      </c>
      <c r="D214" s="1644"/>
      <c r="E214" s="1644"/>
      <c r="F214" s="1644"/>
      <c r="G214" s="88"/>
      <c r="H214" s="87" t="s">
        <v>27</v>
      </c>
      <c r="I214" s="759" t="s">
        <v>365</v>
      </c>
    </row>
    <row r="215" spans="3:9" ht="28.5">
      <c r="C215" s="1646" t="s">
        <v>407</v>
      </c>
      <c r="D215" s="1646"/>
      <c r="E215" s="1646"/>
      <c r="F215" s="1646"/>
      <c r="G215" s="1646"/>
      <c r="H215" s="1646"/>
      <c r="I215" s="1646"/>
    </row>
    <row r="216" spans="3:9" ht="16.5" thickBot="1">
      <c r="C216" s="778"/>
      <c r="D216" s="778"/>
      <c r="E216" s="804"/>
      <c r="F216" s="779"/>
      <c r="G216" s="779"/>
      <c r="H216" s="760"/>
      <c r="I216" s="760"/>
    </row>
    <row r="217" spans="3:9" ht="16.5" thickBot="1">
      <c r="C217" s="952" t="s">
        <v>12</v>
      </c>
      <c r="D217" s="953" t="s">
        <v>13</v>
      </c>
      <c r="E217" s="953" t="s">
        <v>14</v>
      </c>
      <c r="F217" s="953" t="s">
        <v>15</v>
      </c>
      <c r="G217" s="953" t="s">
        <v>16</v>
      </c>
      <c r="H217" s="953" t="s">
        <v>17</v>
      </c>
      <c r="I217" s="954" t="s">
        <v>18</v>
      </c>
    </row>
    <row r="218" spans="3:9" ht="31.5">
      <c r="C218" s="1703" t="s">
        <v>0</v>
      </c>
      <c r="D218" s="948"/>
      <c r="E218" s="956" t="s">
        <v>306</v>
      </c>
      <c r="F218" s="948"/>
      <c r="G218" s="948"/>
      <c r="H218" s="948"/>
      <c r="I218" s="948"/>
    </row>
    <row r="219" spans="3:9" ht="16.5" thickBot="1">
      <c r="C219" s="1704"/>
      <c r="D219" s="950"/>
      <c r="E219" s="950" t="s">
        <v>102</v>
      </c>
      <c r="F219" s="950"/>
      <c r="G219" s="950"/>
      <c r="H219" s="950"/>
      <c r="I219" s="950"/>
    </row>
    <row r="220" spans="3:9" ht="15.75">
      <c r="C220" s="1701" t="s">
        <v>1</v>
      </c>
      <c r="D220" s="948"/>
      <c r="E220" s="948"/>
      <c r="F220" s="948"/>
      <c r="G220" s="948"/>
      <c r="H220" s="948"/>
      <c r="I220" s="948"/>
    </row>
    <row r="221" spans="3:9" ht="16.5" thickBot="1">
      <c r="C221" s="1702"/>
      <c r="D221" s="950"/>
      <c r="E221" s="950"/>
      <c r="F221" s="950"/>
      <c r="G221" s="950"/>
      <c r="H221" s="950"/>
      <c r="I221" s="950"/>
    </row>
    <row r="222" spans="3:9" ht="15.75">
      <c r="C222" s="1701" t="s">
        <v>2</v>
      </c>
      <c r="D222" s="948"/>
      <c r="E222" s="948"/>
      <c r="F222" s="948"/>
      <c r="G222" s="948"/>
      <c r="H222" s="948"/>
      <c r="I222" s="948"/>
    </row>
    <row r="223" spans="3:9" ht="16.5" thickBot="1">
      <c r="C223" s="1702"/>
      <c r="D223" s="950"/>
      <c r="E223" s="950"/>
      <c r="F223" s="950"/>
      <c r="G223" s="950"/>
      <c r="H223" s="950"/>
      <c r="I223" s="950"/>
    </row>
    <row r="224" spans="3:9" ht="15.75">
      <c r="C224" s="1701" t="s">
        <v>3</v>
      </c>
      <c r="D224" s="948"/>
      <c r="E224" s="948"/>
      <c r="F224" s="948"/>
      <c r="G224" s="948"/>
      <c r="H224" s="948"/>
      <c r="I224" s="948"/>
    </row>
    <row r="225" spans="3:9" ht="16.5" thickBot="1">
      <c r="C225" s="1702"/>
      <c r="D225" s="950"/>
      <c r="E225" s="950"/>
      <c r="F225" s="950"/>
      <c r="G225" s="950"/>
      <c r="H225" s="950"/>
      <c r="I225" s="950"/>
    </row>
    <row r="226" spans="3:9" ht="15.75">
      <c r="C226" s="1701" t="s">
        <v>4</v>
      </c>
      <c r="D226" s="948"/>
      <c r="E226" s="948"/>
      <c r="F226" s="948"/>
      <c r="G226" s="948"/>
      <c r="H226" s="948"/>
      <c r="I226" s="948"/>
    </row>
    <row r="227" spans="3:9" ht="16.5" thickBot="1">
      <c r="C227" s="1702"/>
      <c r="D227" s="950"/>
      <c r="E227" s="950"/>
      <c r="F227" s="950"/>
      <c r="G227" s="950"/>
      <c r="H227" s="950"/>
      <c r="I227" s="950"/>
    </row>
    <row r="230" spans="3:9" ht="21">
      <c r="C230" s="1645" t="s">
        <v>7</v>
      </c>
      <c r="D230" s="1645"/>
      <c r="E230" s="1645"/>
      <c r="F230" s="1645"/>
      <c r="G230" s="1645"/>
      <c r="H230" s="1645"/>
      <c r="I230" s="1645"/>
    </row>
    <row r="231" spans="3:9" ht="21">
      <c r="C231" s="1645" t="s">
        <v>8</v>
      </c>
      <c r="D231" s="1645"/>
      <c r="E231" s="1645"/>
      <c r="F231" s="1645"/>
      <c r="G231" s="1645"/>
      <c r="H231" s="1645"/>
      <c r="I231" s="1645"/>
    </row>
    <row r="232" spans="3:9" ht="18.75">
      <c r="C232" s="1644" t="s">
        <v>9</v>
      </c>
      <c r="D232" s="1644"/>
      <c r="E232" s="1644"/>
      <c r="F232" s="1644"/>
      <c r="G232" s="88"/>
      <c r="H232" s="1643"/>
      <c r="I232" s="1643"/>
    </row>
    <row r="233" spans="3:9" ht="18.75">
      <c r="C233" s="1644" t="s">
        <v>10</v>
      </c>
      <c r="D233" s="1644"/>
      <c r="E233" s="1644"/>
      <c r="F233" s="1644"/>
      <c r="G233" s="88"/>
      <c r="H233" s="87" t="s">
        <v>27</v>
      </c>
      <c r="I233" s="759" t="s">
        <v>365</v>
      </c>
    </row>
    <row r="234" spans="3:9" ht="28.5">
      <c r="C234" s="1646" t="s">
        <v>411</v>
      </c>
      <c r="D234" s="1646"/>
      <c r="E234" s="1646"/>
      <c r="F234" s="1646"/>
      <c r="G234" s="1646"/>
      <c r="H234" s="1646"/>
      <c r="I234" s="1646"/>
    </row>
    <row r="235" spans="3:9" ht="16.5" thickBot="1">
      <c r="C235" s="778"/>
      <c r="D235" s="778"/>
      <c r="E235" s="804"/>
      <c r="F235" s="779"/>
      <c r="G235" s="779"/>
      <c r="H235" s="760"/>
      <c r="I235" s="760"/>
    </row>
    <row r="236" spans="3:9" ht="16.5" thickBot="1">
      <c r="C236" s="952" t="s">
        <v>12</v>
      </c>
      <c r="D236" s="953" t="s">
        <v>13</v>
      </c>
      <c r="E236" s="953" t="s">
        <v>14</v>
      </c>
      <c r="F236" s="953" t="s">
        <v>15</v>
      </c>
      <c r="G236" s="953" t="s">
        <v>16</v>
      </c>
      <c r="H236" s="953" t="s">
        <v>17</v>
      </c>
      <c r="I236" s="954" t="s">
        <v>18</v>
      </c>
    </row>
    <row r="237" spans="3:9" ht="15.75">
      <c r="C237" s="1703" t="s">
        <v>0</v>
      </c>
      <c r="D237" s="948"/>
      <c r="E237" s="956"/>
      <c r="F237" s="948"/>
      <c r="G237" s="948"/>
      <c r="H237" s="948"/>
      <c r="I237" s="948"/>
    </row>
    <row r="238" spans="3:9" ht="16.5" thickBot="1">
      <c r="C238" s="1704"/>
      <c r="D238" s="950"/>
      <c r="E238" s="950"/>
      <c r="F238" s="950"/>
      <c r="G238" s="950"/>
      <c r="H238" s="950"/>
      <c r="I238" s="950"/>
    </row>
    <row r="239" spans="3:9" ht="15.75">
      <c r="C239" s="1701" t="s">
        <v>1</v>
      </c>
      <c r="D239" s="956"/>
      <c r="E239" s="948"/>
      <c r="F239" s="948"/>
      <c r="G239" s="948"/>
      <c r="H239" s="948"/>
      <c r="I239" s="948"/>
    </row>
    <row r="240" spans="3:9" ht="16.5" thickBot="1">
      <c r="C240" s="1702"/>
      <c r="D240" s="950"/>
      <c r="E240" s="950"/>
      <c r="F240" s="950"/>
      <c r="G240" s="950"/>
      <c r="H240" s="950"/>
      <c r="I240" s="950"/>
    </row>
    <row r="241" spans="3:9" ht="31.5">
      <c r="C241" s="1701" t="s">
        <v>2</v>
      </c>
      <c r="D241" s="948"/>
      <c r="E241" s="956" t="s">
        <v>285</v>
      </c>
      <c r="F241" s="948"/>
      <c r="G241" s="948"/>
      <c r="H241" s="948"/>
      <c r="I241" s="948"/>
    </row>
    <row r="242" spans="3:9" ht="16.5" thickBot="1">
      <c r="C242" s="1702"/>
      <c r="D242" s="950"/>
      <c r="E242" s="957" t="s">
        <v>139</v>
      </c>
      <c r="F242" s="950"/>
      <c r="G242" s="950"/>
      <c r="H242" s="950"/>
      <c r="I242" s="950"/>
    </row>
    <row r="243" spans="3:9" ht="15.75">
      <c r="C243" s="1701" t="s">
        <v>3</v>
      </c>
      <c r="D243" s="948"/>
      <c r="E243" s="956"/>
      <c r="F243" s="948"/>
      <c r="G243" s="948"/>
      <c r="H243" s="948"/>
      <c r="I243" s="948"/>
    </row>
    <row r="244" spans="3:9" ht="16.5" thickBot="1">
      <c r="C244" s="1702"/>
      <c r="D244" s="950"/>
      <c r="E244" s="950"/>
      <c r="F244" s="950"/>
      <c r="G244" s="950"/>
      <c r="H244" s="950"/>
      <c r="I244" s="950"/>
    </row>
    <row r="245" spans="3:9" ht="15.75">
      <c r="C245" s="1701" t="s">
        <v>4</v>
      </c>
      <c r="D245" s="948"/>
      <c r="E245" s="948"/>
      <c r="F245" s="948"/>
      <c r="G245" s="948"/>
      <c r="H245" s="948"/>
      <c r="I245" s="948"/>
    </row>
    <row r="246" spans="3:9" ht="16.5" thickBot="1">
      <c r="C246" s="1702"/>
      <c r="D246" s="950"/>
      <c r="E246" s="950"/>
      <c r="F246" s="950"/>
      <c r="G246" s="950"/>
      <c r="H246" s="950"/>
      <c r="I246" s="950"/>
    </row>
    <row r="249" spans="3:9" ht="21">
      <c r="C249" s="1645" t="s">
        <v>7</v>
      </c>
      <c r="D249" s="1645"/>
      <c r="E249" s="1645"/>
      <c r="F249" s="1645"/>
      <c r="G249" s="1645"/>
      <c r="H249" s="1645"/>
      <c r="I249" s="1645"/>
    </row>
    <row r="250" spans="3:9" ht="21">
      <c r="C250" s="1645" t="s">
        <v>8</v>
      </c>
      <c r="D250" s="1645"/>
      <c r="E250" s="1645"/>
      <c r="F250" s="1645"/>
      <c r="G250" s="1645"/>
      <c r="H250" s="1645"/>
      <c r="I250" s="1645"/>
    </row>
    <row r="251" spans="3:9" ht="18.75">
      <c r="C251" s="1644" t="s">
        <v>9</v>
      </c>
      <c r="D251" s="1644"/>
      <c r="E251" s="1644"/>
      <c r="F251" s="1644"/>
      <c r="G251" s="88"/>
      <c r="H251" s="1643"/>
      <c r="I251" s="1643"/>
    </row>
    <row r="252" spans="3:9" ht="18.75">
      <c r="C252" s="1644" t="s">
        <v>10</v>
      </c>
      <c r="D252" s="1644"/>
      <c r="E252" s="1644"/>
      <c r="F252" s="1644"/>
      <c r="G252" s="88"/>
      <c r="H252" s="87" t="s">
        <v>27</v>
      </c>
      <c r="I252" s="759" t="s">
        <v>365</v>
      </c>
    </row>
    <row r="253" spans="3:9" ht="28.5">
      <c r="C253" s="1646" t="s">
        <v>409</v>
      </c>
      <c r="D253" s="1646"/>
      <c r="E253" s="1646"/>
      <c r="F253" s="1646"/>
      <c r="G253" s="1646"/>
      <c r="H253" s="1646"/>
      <c r="I253" s="1646"/>
    </row>
    <row r="254" spans="3:9" ht="16.5" thickBot="1">
      <c r="C254" s="778"/>
      <c r="D254" s="778"/>
      <c r="E254" s="804"/>
      <c r="F254" s="779"/>
      <c r="G254" s="779"/>
      <c r="H254" s="760"/>
      <c r="I254" s="760"/>
    </row>
    <row r="255" spans="3:9" ht="16.5" thickBot="1">
      <c r="C255" s="952" t="s">
        <v>12</v>
      </c>
      <c r="D255" s="953" t="s">
        <v>13</v>
      </c>
      <c r="E255" s="953" t="s">
        <v>14</v>
      </c>
      <c r="F255" s="953" t="s">
        <v>15</v>
      </c>
      <c r="G255" s="953" t="s">
        <v>16</v>
      </c>
      <c r="H255" s="953" t="s">
        <v>17</v>
      </c>
      <c r="I255" s="954" t="s">
        <v>18</v>
      </c>
    </row>
    <row r="256" spans="3:9" ht="15.75">
      <c r="C256" s="1703" t="s">
        <v>0</v>
      </c>
      <c r="D256" s="948"/>
      <c r="E256" s="956"/>
      <c r="F256" s="948"/>
      <c r="G256" s="948"/>
      <c r="H256" s="948"/>
      <c r="I256" s="948"/>
    </row>
    <row r="257" spans="3:9" ht="16.5" thickBot="1">
      <c r="C257" s="1704"/>
      <c r="D257" s="950"/>
      <c r="E257" s="950"/>
      <c r="F257" s="950"/>
      <c r="G257" s="950"/>
      <c r="H257" s="950"/>
      <c r="I257" s="950"/>
    </row>
    <row r="258" spans="3:9" ht="15.75">
      <c r="C258" s="1701" t="s">
        <v>1</v>
      </c>
      <c r="D258" s="956"/>
      <c r="E258" s="948"/>
      <c r="F258" s="948"/>
      <c r="G258" s="948"/>
      <c r="H258" s="948"/>
      <c r="I258" s="948"/>
    </row>
    <row r="259" spans="3:9" ht="16.5" thickBot="1">
      <c r="C259" s="1702"/>
      <c r="D259" s="950"/>
      <c r="E259" s="950"/>
      <c r="F259" s="950"/>
      <c r="G259" s="950"/>
      <c r="H259" s="950"/>
      <c r="I259" s="950"/>
    </row>
    <row r="260" spans="3:9" ht="15.75">
      <c r="C260" s="1701" t="s">
        <v>2</v>
      </c>
      <c r="D260" s="948"/>
      <c r="E260" s="948"/>
      <c r="F260" s="948"/>
      <c r="G260" s="948"/>
      <c r="H260" s="948"/>
      <c r="I260" s="948"/>
    </row>
    <row r="261" spans="3:9" ht="16.5" thickBot="1">
      <c r="C261" s="1702"/>
      <c r="D261" s="950"/>
      <c r="E261" s="950"/>
      <c r="F261" s="950"/>
      <c r="G261" s="950"/>
      <c r="H261" s="950"/>
      <c r="I261" s="950"/>
    </row>
    <row r="262" spans="3:9" ht="31.5">
      <c r="C262" s="1701" t="s">
        <v>3</v>
      </c>
      <c r="D262" s="948"/>
      <c r="E262" s="956" t="s">
        <v>304</v>
      </c>
      <c r="F262" s="948"/>
      <c r="G262" s="948"/>
      <c r="H262" s="948"/>
      <c r="I262" s="948"/>
    </row>
    <row r="263" spans="3:9" ht="16.5" thickBot="1">
      <c r="C263" s="1702"/>
      <c r="D263" s="950"/>
      <c r="E263" s="950" t="s">
        <v>107</v>
      </c>
      <c r="F263" s="950"/>
      <c r="G263" s="950"/>
      <c r="H263" s="950"/>
      <c r="I263" s="950"/>
    </row>
    <row r="264" spans="3:9" ht="15.75">
      <c r="C264" s="1701" t="s">
        <v>4</v>
      </c>
      <c r="D264" s="948"/>
      <c r="E264" s="948"/>
      <c r="F264" s="948"/>
      <c r="G264" s="948"/>
      <c r="H264" s="948"/>
      <c r="I264" s="948"/>
    </row>
    <row r="265" spans="3:9" ht="16.5" thickBot="1">
      <c r="C265" s="1702"/>
      <c r="D265" s="950"/>
      <c r="E265" s="950"/>
      <c r="F265" s="950"/>
      <c r="G265" s="950"/>
      <c r="H265" s="950"/>
      <c r="I265" s="950"/>
    </row>
    <row r="268" spans="3:9" ht="21">
      <c r="C268" s="1645" t="s">
        <v>7</v>
      </c>
      <c r="D268" s="1645"/>
      <c r="E268" s="1645"/>
      <c r="F268" s="1645"/>
      <c r="G268" s="1645"/>
      <c r="H268" s="1645"/>
      <c r="I268" s="1645"/>
    </row>
    <row r="269" spans="3:9" ht="21">
      <c r="C269" s="1645" t="s">
        <v>8</v>
      </c>
      <c r="D269" s="1645"/>
      <c r="E269" s="1645"/>
      <c r="F269" s="1645"/>
      <c r="G269" s="1645"/>
      <c r="H269" s="1645"/>
      <c r="I269" s="1645"/>
    </row>
    <row r="270" spans="3:9" ht="18.75">
      <c r="C270" s="1644" t="s">
        <v>9</v>
      </c>
      <c r="D270" s="1644"/>
      <c r="E270" s="1644"/>
      <c r="F270" s="1644"/>
      <c r="G270" s="88"/>
      <c r="H270" s="1643"/>
      <c r="I270" s="1643"/>
    </row>
    <row r="271" spans="3:9" ht="18.75">
      <c r="C271" s="1644" t="s">
        <v>10</v>
      </c>
      <c r="D271" s="1644"/>
      <c r="E271" s="1644"/>
      <c r="F271" s="1644"/>
      <c r="G271" s="88"/>
      <c r="H271" s="87" t="s">
        <v>27</v>
      </c>
      <c r="I271" s="759" t="s">
        <v>365</v>
      </c>
    </row>
    <row r="272" spans="3:9" ht="28.5">
      <c r="C272" s="1646" t="s">
        <v>405</v>
      </c>
      <c r="D272" s="1646"/>
      <c r="E272" s="1646"/>
      <c r="F272" s="1646"/>
      <c r="G272" s="1646"/>
      <c r="H272" s="1646"/>
      <c r="I272" s="1646"/>
    </row>
    <row r="273" spans="3:9" ht="16.5" thickBot="1">
      <c r="C273" s="778"/>
      <c r="D273" s="778"/>
      <c r="E273" s="804"/>
      <c r="F273" s="779"/>
      <c r="G273" s="779"/>
      <c r="H273" s="760"/>
      <c r="I273" s="760"/>
    </row>
    <row r="274" spans="3:9" ht="16.5" thickBot="1">
      <c r="C274" s="952" t="s">
        <v>12</v>
      </c>
      <c r="D274" s="953" t="s">
        <v>13</v>
      </c>
      <c r="E274" s="953" t="s">
        <v>14</v>
      </c>
      <c r="F274" s="953" t="s">
        <v>15</v>
      </c>
      <c r="G274" s="953" t="s">
        <v>16</v>
      </c>
      <c r="H274" s="953" t="s">
        <v>17</v>
      </c>
      <c r="I274" s="954" t="s">
        <v>18</v>
      </c>
    </row>
    <row r="275" spans="3:9" ht="31.5">
      <c r="C275" s="1703" t="s">
        <v>0</v>
      </c>
      <c r="D275" s="948"/>
      <c r="E275" s="956" t="s">
        <v>275</v>
      </c>
      <c r="F275" s="948"/>
      <c r="G275" s="948"/>
      <c r="H275" s="948"/>
      <c r="I275" s="948"/>
    </row>
    <row r="276" spans="3:9" ht="16.5" thickBot="1">
      <c r="C276" s="1704"/>
      <c r="D276" s="950"/>
      <c r="E276" s="950" t="s">
        <v>96</v>
      </c>
      <c r="F276" s="950"/>
      <c r="G276" s="950"/>
      <c r="H276" s="950"/>
      <c r="I276" s="950"/>
    </row>
    <row r="277" spans="3:9" ht="15.75">
      <c r="C277" s="1701" t="s">
        <v>1</v>
      </c>
      <c r="D277" s="948"/>
      <c r="E277" s="948" t="s">
        <v>274</v>
      </c>
      <c r="F277" s="948"/>
      <c r="G277" s="948"/>
      <c r="H277" s="948"/>
      <c r="I277" s="948"/>
    </row>
    <row r="278" spans="3:9" ht="16.5" thickBot="1">
      <c r="C278" s="1702"/>
      <c r="D278" s="950"/>
      <c r="E278" s="950" t="s">
        <v>116</v>
      </c>
      <c r="F278" s="950"/>
      <c r="G278" s="950"/>
      <c r="H278" s="950"/>
      <c r="I278" s="950"/>
    </row>
    <row r="279" spans="3:9" ht="15.75">
      <c r="C279" s="1701" t="s">
        <v>2</v>
      </c>
      <c r="D279" s="948"/>
      <c r="E279" s="948"/>
      <c r="F279" s="948"/>
      <c r="G279" s="948"/>
      <c r="H279" s="948"/>
      <c r="I279" s="948"/>
    </row>
    <row r="280" spans="3:9" ht="16.5" thickBot="1">
      <c r="C280" s="1702"/>
      <c r="D280" s="950"/>
      <c r="E280" s="950"/>
      <c r="F280" s="950"/>
      <c r="G280" s="950"/>
      <c r="H280" s="950"/>
      <c r="I280" s="950"/>
    </row>
    <row r="281" spans="3:9" ht="15.75">
      <c r="C281" s="1701" t="s">
        <v>3</v>
      </c>
      <c r="D281" s="948"/>
      <c r="E281" s="948"/>
      <c r="F281" s="948"/>
      <c r="G281" s="948"/>
      <c r="H281" s="948"/>
      <c r="I281" s="948"/>
    </row>
    <row r="282" spans="3:9" ht="16.5" thickBot="1">
      <c r="C282" s="1702"/>
      <c r="D282" s="950"/>
      <c r="E282" s="950"/>
      <c r="F282" s="950"/>
      <c r="G282" s="950"/>
      <c r="H282" s="950"/>
      <c r="I282" s="950"/>
    </row>
    <row r="283" spans="3:9" ht="15.75">
      <c r="C283" s="1701" t="s">
        <v>4</v>
      </c>
      <c r="D283" s="948"/>
      <c r="E283" s="948"/>
      <c r="F283" s="948"/>
      <c r="G283" s="948"/>
      <c r="H283" s="948"/>
      <c r="I283" s="948"/>
    </row>
    <row r="284" spans="3:9" ht="16.5" thickBot="1">
      <c r="C284" s="1702"/>
      <c r="D284" s="950"/>
      <c r="E284" s="950"/>
      <c r="F284" s="950"/>
      <c r="G284" s="950"/>
      <c r="H284" s="950"/>
      <c r="I284" s="950"/>
    </row>
    <row r="287" spans="3:9" ht="21">
      <c r="C287" s="1645" t="s">
        <v>7</v>
      </c>
      <c r="D287" s="1645"/>
      <c r="E287" s="1645"/>
      <c r="F287" s="1645"/>
      <c r="G287" s="1645"/>
      <c r="H287" s="1645"/>
      <c r="I287" s="1645"/>
    </row>
    <row r="288" spans="3:9" ht="21">
      <c r="C288" s="1645" t="s">
        <v>8</v>
      </c>
      <c r="D288" s="1645"/>
      <c r="E288" s="1645"/>
      <c r="F288" s="1645"/>
      <c r="G288" s="1645"/>
      <c r="H288" s="1645"/>
      <c r="I288" s="1645"/>
    </row>
    <row r="289" spans="3:9" ht="18.75">
      <c r="C289" s="1644" t="s">
        <v>9</v>
      </c>
      <c r="D289" s="1644"/>
      <c r="E289" s="1644"/>
      <c r="F289" s="1644"/>
      <c r="G289" s="88"/>
      <c r="H289" s="1643"/>
      <c r="I289" s="1643"/>
    </row>
    <row r="290" spans="3:9" ht="18.75">
      <c r="C290" s="1644" t="s">
        <v>10</v>
      </c>
      <c r="D290" s="1644"/>
      <c r="E290" s="1644"/>
      <c r="F290" s="1644"/>
      <c r="G290" s="88"/>
      <c r="H290" s="87" t="s">
        <v>27</v>
      </c>
      <c r="I290" s="759" t="s">
        <v>365</v>
      </c>
    </row>
    <row r="291" spans="3:9" ht="28.5">
      <c r="C291" s="1646" t="s">
        <v>402</v>
      </c>
      <c r="D291" s="1646"/>
      <c r="E291" s="1646"/>
      <c r="F291" s="1646"/>
      <c r="G291" s="1646"/>
      <c r="H291" s="1646"/>
      <c r="I291" s="1646"/>
    </row>
    <row r="292" spans="3:9" ht="16.5" thickBot="1">
      <c r="C292" s="778"/>
      <c r="D292" s="778"/>
      <c r="E292" s="804"/>
      <c r="F292" s="779"/>
      <c r="G292" s="779"/>
      <c r="H292" s="760"/>
      <c r="I292" s="760"/>
    </row>
    <row r="293" spans="3:9" ht="16.5" thickBot="1">
      <c r="C293" s="952" t="s">
        <v>12</v>
      </c>
      <c r="D293" s="953" t="s">
        <v>13</v>
      </c>
      <c r="E293" s="953" t="s">
        <v>14</v>
      </c>
      <c r="F293" s="953" t="s">
        <v>15</v>
      </c>
      <c r="G293" s="953" t="s">
        <v>16</v>
      </c>
      <c r="H293" s="953" t="s">
        <v>17</v>
      </c>
      <c r="I293" s="954" t="s">
        <v>18</v>
      </c>
    </row>
    <row r="294" spans="3:9" ht="15.75">
      <c r="C294" s="1703" t="s">
        <v>0</v>
      </c>
      <c r="D294" s="948"/>
      <c r="E294" s="948"/>
      <c r="F294" s="948"/>
      <c r="G294" s="948"/>
      <c r="H294" s="948"/>
      <c r="I294" s="948"/>
    </row>
    <row r="295" spans="3:9" ht="16.5" thickBot="1">
      <c r="C295" s="1704"/>
      <c r="D295" s="950"/>
      <c r="E295" s="950"/>
      <c r="F295" s="950"/>
      <c r="G295" s="950"/>
      <c r="H295" s="950"/>
      <c r="I295" s="950"/>
    </row>
    <row r="296" spans="3:9" ht="15.75">
      <c r="C296" s="1701" t="s">
        <v>1</v>
      </c>
      <c r="D296" s="948"/>
      <c r="E296" s="948" t="s">
        <v>245</v>
      </c>
      <c r="F296" s="948"/>
      <c r="G296" s="948"/>
      <c r="H296" s="948"/>
      <c r="I296" s="948"/>
    </row>
    <row r="297" spans="3:9" ht="16.5" thickBot="1">
      <c r="C297" s="1702"/>
      <c r="D297" s="950"/>
      <c r="E297" s="950" t="s">
        <v>110</v>
      </c>
      <c r="F297" s="950"/>
      <c r="G297" s="950"/>
      <c r="H297" s="950"/>
      <c r="I297" s="950"/>
    </row>
    <row r="298" spans="3:9" ht="15.75">
      <c r="C298" s="1701" t="s">
        <v>2</v>
      </c>
      <c r="D298" s="948"/>
      <c r="E298" s="948"/>
      <c r="F298" s="948"/>
      <c r="G298" s="948"/>
      <c r="H298" s="948"/>
      <c r="I298" s="948"/>
    </row>
    <row r="299" spans="3:9" ht="16.5" thickBot="1">
      <c r="C299" s="1702"/>
      <c r="D299" s="950"/>
      <c r="E299" s="950"/>
      <c r="F299" s="950"/>
      <c r="G299" s="950"/>
      <c r="H299" s="950"/>
      <c r="I299" s="950"/>
    </row>
    <row r="300" spans="3:9" ht="15.75">
      <c r="C300" s="1701" t="s">
        <v>3</v>
      </c>
      <c r="D300" s="948"/>
      <c r="E300" s="948"/>
      <c r="F300" s="948"/>
      <c r="G300" s="948"/>
      <c r="H300" s="948"/>
      <c r="I300" s="948"/>
    </row>
    <row r="301" spans="3:9" ht="16.5" thickBot="1">
      <c r="C301" s="1702"/>
      <c r="D301" s="950"/>
      <c r="E301" s="950"/>
      <c r="F301" s="950"/>
      <c r="G301" s="950"/>
      <c r="H301" s="950"/>
      <c r="I301" s="950"/>
    </row>
    <row r="302" spans="3:9" ht="15.75">
      <c r="C302" s="1701" t="s">
        <v>4</v>
      </c>
      <c r="D302" s="948"/>
      <c r="E302" s="948"/>
      <c r="F302" s="948"/>
      <c r="G302" s="948"/>
      <c r="H302" s="948"/>
      <c r="I302" s="948"/>
    </row>
    <row r="303" spans="3:9" ht="16.5" thickBot="1">
      <c r="C303" s="1702"/>
      <c r="D303" s="950"/>
      <c r="E303" s="950"/>
      <c r="F303" s="950"/>
      <c r="G303" s="950"/>
      <c r="H303" s="950"/>
      <c r="I303" s="950"/>
    </row>
    <row r="304" spans="3:9" ht="15.75">
      <c r="C304" s="946"/>
      <c r="D304" s="946"/>
      <c r="E304" s="946"/>
      <c r="F304" s="946"/>
      <c r="G304" s="946"/>
      <c r="H304" s="946"/>
      <c r="I304" s="946"/>
    </row>
    <row r="305" spans="3:9" ht="15.75">
      <c r="C305" s="946"/>
      <c r="D305" s="946"/>
      <c r="E305" s="946"/>
      <c r="F305" s="946"/>
      <c r="G305" s="946"/>
      <c r="H305" s="946"/>
      <c r="I305" s="946"/>
    </row>
    <row r="306" spans="3:9" ht="21">
      <c r="C306" s="1645" t="s">
        <v>7</v>
      </c>
      <c r="D306" s="1645"/>
      <c r="E306" s="1645"/>
      <c r="F306" s="1645"/>
      <c r="G306" s="1645"/>
      <c r="H306" s="1645"/>
      <c r="I306" s="1645"/>
    </row>
    <row r="307" spans="3:9" ht="21">
      <c r="C307" s="1645" t="s">
        <v>8</v>
      </c>
      <c r="D307" s="1645"/>
      <c r="E307" s="1645"/>
      <c r="F307" s="1645"/>
      <c r="G307" s="1645"/>
      <c r="H307" s="1645"/>
      <c r="I307" s="1645"/>
    </row>
    <row r="308" spans="3:9" ht="18.75">
      <c r="C308" s="1644" t="s">
        <v>9</v>
      </c>
      <c r="D308" s="1644"/>
      <c r="E308" s="1644"/>
      <c r="F308" s="1644"/>
      <c r="G308" s="88"/>
      <c r="H308" s="1643"/>
      <c r="I308" s="1643"/>
    </row>
    <row r="309" spans="3:9" ht="18.75">
      <c r="C309" s="1644" t="s">
        <v>10</v>
      </c>
      <c r="D309" s="1644"/>
      <c r="E309" s="1644"/>
      <c r="F309" s="1644"/>
      <c r="G309" s="88"/>
      <c r="H309" s="87" t="s">
        <v>27</v>
      </c>
      <c r="I309" s="759" t="s">
        <v>365</v>
      </c>
    </row>
    <row r="310" spans="3:9" ht="28.5">
      <c r="C310" s="1646" t="s">
        <v>408</v>
      </c>
      <c r="D310" s="1646"/>
      <c r="E310" s="1646"/>
      <c r="F310" s="1646"/>
      <c r="G310" s="1646"/>
      <c r="H310" s="1646"/>
      <c r="I310" s="1646"/>
    </row>
    <row r="311" spans="3:9" ht="16.5" thickBot="1">
      <c r="C311" s="778"/>
      <c r="D311" s="778"/>
      <c r="E311" s="804"/>
      <c r="F311" s="779"/>
      <c r="G311" s="779"/>
      <c r="H311" s="760"/>
      <c r="I311" s="760"/>
    </row>
    <row r="312" spans="3:9" ht="16.5" thickBot="1">
      <c r="C312" s="952" t="s">
        <v>12</v>
      </c>
      <c r="D312" s="953" t="s">
        <v>13</v>
      </c>
      <c r="E312" s="953" t="s">
        <v>14</v>
      </c>
      <c r="F312" s="953" t="s">
        <v>15</v>
      </c>
      <c r="G312" s="953" t="s">
        <v>16</v>
      </c>
      <c r="H312" s="953" t="s">
        <v>17</v>
      </c>
      <c r="I312" s="954" t="s">
        <v>18</v>
      </c>
    </row>
    <row r="313" spans="3:9" ht="15.75">
      <c r="C313" s="1703" t="s">
        <v>0</v>
      </c>
      <c r="D313" s="948"/>
      <c r="E313" s="956"/>
      <c r="F313" s="948"/>
      <c r="G313" s="948"/>
      <c r="H313" s="948"/>
      <c r="I313" s="948"/>
    </row>
    <row r="314" spans="3:9" ht="16.5" thickBot="1">
      <c r="C314" s="1704"/>
      <c r="D314" s="950"/>
      <c r="E314" s="950"/>
      <c r="F314" s="950"/>
      <c r="G314" s="950"/>
      <c r="H314" s="950"/>
      <c r="I314" s="950"/>
    </row>
    <row r="315" spans="3:9" ht="15.75">
      <c r="C315" s="1701" t="s">
        <v>1</v>
      </c>
      <c r="D315" s="956" t="s">
        <v>282</v>
      </c>
      <c r="E315" s="948"/>
      <c r="F315" s="948"/>
      <c r="G315" s="948"/>
      <c r="H315" s="948"/>
      <c r="I315" s="948"/>
    </row>
    <row r="316" spans="3:9" ht="16.5" thickBot="1">
      <c r="C316" s="1702"/>
      <c r="D316" s="950" t="s">
        <v>104</v>
      </c>
      <c r="E316" s="950"/>
      <c r="F316" s="950"/>
      <c r="G316" s="950"/>
      <c r="H316" s="950"/>
      <c r="I316" s="950"/>
    </row>
    <row r="317" spans="3:9" ht="15.75">
      <c r="C317" s="1701" t="s">
        <v>2</v>
      </c>
      <c r="D317" s="948"/>
      <c r="E317" s="948"/>
      <c r="F317" s="948"/>
      <c r="G317" s="948"/>
      <c r="H317" s="948"/>
      <c r="I317" s="948"/>
    </row>
    <row r="318" spans="3:9" ht="16.5" thickBot="1">
      <c r="C318" s="1702"/>
      <c r="D318" s="950"/>
      <c r="E318" s="950"/>
      <c r="F318" s="950"/>
      <c r="G318" s="950"/>
      <c r="H318" s="950"/>
      <c r="I318" s="950"/>
    </row>
    <row r="319" spans="3:9" ht="15.75">
      <c r="C319" s="1701" t="s">
        <v>3</v>
      </c>
      <c r="D319" s="948"/>
      <c r="E319" s="948"/>
      <c r="F319" s="948"/>
      <c r="G319" s="948"/>
      <c r="H319" s="948"/>
      <c r="I319" s="948"/>
    </row>
    <row r="320" spans="3:9" ht="16.5" thickBot="1">
      <c r="C320" s="1702"/>
      <c r="D320" s="950"/>
      <c r="E320" s="950"/>
      <c r="F320" s="950"/>
      <c r="G320" s="950"/>
      <c r="H320" s="950"/>
      <c r="I320" s="950"/>
    </row>
    <row r="321" spans="3:9" ht="15.75">
      <c r="C321" s="1701" t="s">
        <v>4</v>
      </c>
      <c r="D321" s="948"/>
      <c r="E321" s="948"/>
      <c r="F321" s="948"/>
      <c r="G321" s="948"/>
      <c r="H321" s="948"/>
      <c r="I321" s="948"/>
    </row>
    <row r="322" spans="3:9" ht="16.5" thickBot="1">
      <c r="C322" s="1702"/>
      <c r="D322" s="950"/>
      <c r="E322" s="950"/>
      <c r="F322" s="950"/>
      <c r="G322" s="950"/>
      <c r="H322" s="950"/>
      <c r="I322" s="950"/>
    </row>
    <row r="323" spans="3:9" ht="15.75">
      <c r="C323" s="946"/>
      <c r="D323" s="946"/>
      <c r="E323" s="946"/>
      <c r="F323" s="946"/>
      <c r="G323" s="946"/>
      <c r="H323" s="946"/>
      <c r="I323" s="946"/>
    </row>
    <row r="324" spans="3:9" ht="15.75">
      <c r="C324" s="946"/>
      <c r="D324" s="946"/>
      <c r="E324" s="946"/>
      <c r="F324" s="946"/>
      <c r="G324" s="946"/>
      <c r="H324" s="946"/>
      <c r="I324" s="946"/>
    </row>
    <row r="325" spans="3:9" ht="21">
      <c r="C325" s="1645" t="s">
        <v>7</v>
      </c>
      <c r="D325" s="1645"/>
      <c r="E325" s="1645"/>
      <c r="F325" s="1645"/>
      <c r="G325" s="1645"/>
      <c r="H325" s="1645"/>
      <c r="I325" s="1645"/>
    </row>
    <row r="326" spans="3:9" ht="21">
      <c r="C326" s="1645" t="s">
        <v>8</v>
      </c>
      <c r="D326" s="1645"/>
      <c r="E326" s="1645"/>
      <c r="F326" s="1645"/>
      <c r="G326" s="1645"/>
      <c r="H326" s="1645"/>
      <c r="I326" s="1645"/>
    </row>
    <row r="327" spans="3:9" ht="18.75">
      <c r="C327" s="1644" t="s">
        <v>9</v>
      </c>
      <c r="D327" s="1644"/>
      <c r="E327" s="1644"/>
      <c r="F327" s="1644"/>
      <c r="G327" s="88"/>
      <c r="H327" s="1643"/>
      <c r="I327" s="1643"/>
    </row>
    <row r="328" spans="3:9" ht="18.75">
      <c r="C328" s="1644" t="s">
        <v>10</v>
      </c>
      <c r="D328" s="1644"/>
      <c r="E328" s="1644"/>
      <c r="F328" s="1644"/>
      <c r="G328" s="88"/>
      <c r="H328" s="87" t="s">
        <v>27</v>
      </c>
      <c r="I328" s="759" t="s">
        <v>365</v>
      </c>
    </row>
    <row r="329" spans="3:9" ht="28.5">
      <c r="C329" s="1646" t="s">
        <v>403</v>
      </c>
      <c r="D329" s="1646"/>
      <c r="E329" s="1646"/>
      <c r="F329" s="1646"/>
      <c r="G329" s="1646"/>
      <c r="H329" s="1646"/>
      <c r="I329" s="1646"/>
    </row>
    <row r="330" spans="3:9" ht="16.5" thickBot="1">
      <c r="C330" s="778"/>
      <c r="D330" s="778"/>
      <c r="E330" s="804"/>
      <c r="F330" s="779"/>
      <c r="G330" s="779"/>
      <c r="H330" s="760"/>
      <c r="I330" s="760"/>
    </row>
    <row r="331" spans="3:9" ht="16.5" thickBot="1">
      <c r="C331" s="952" t="s">
        <v>12</v>
      </c>
      <c r="D331" s="953" t="s">
        <v>13</v>
      </c>
      <c r="E331" s="953" t="s">
        <v>14</v>
      </c>
      <c r="F331" s="953" t="s">
        <v>15</v>
      </c>
      <c r="G331" s="953" t="s">
        <v>16</v>
      </c>
      <c r="H331" s="953" t="s">
        <v>17</v>
      </c>
      <c r="I331" s="954" t="s">
        <v>18</v>
      </c>
    </row>
    <row r="332" spans="3:9" ht="15.75">
      <c r="C332" s="1703" t="s">
        <v>0</v>
      </c>
      <c r="D332" s="948"/>
      <c r="E332" s="948"/>
      <c r="F332" s="948"/>
      <c r="G332" s="948"/>
      <c r="H332" s="948"/>
      <c r="I332" s="948"/>
    </row>
    <row r="333" spans="3:9" ht="16.5" thickBot="1">
      <c r="C333" s="1704"/>
      <c r="D333" s="950"/>
      <c r="E333" s="950"/>
      <c r="F333" s="950"/>
      <c r="G333" s="950"/>
      <c r="H333" s="950"/>
      <c r="I333" s="950"/>
    </row>
    <row r="334" spans="3:9" ht="15.75">
      <c r="C334" s="1701" t="s">
        <v>1</v>
      </c>
      <c r="D334" s="948"/>
      <c r="E334" s="948"/>
      <c r="F334" s="948"/>
      <c r="G334" s="948"/>
      <c r="H334" s="948"/>
      <c r="I334" s="948"/>
    </row>
    <row r="335" spans="3:9" ht="16.5" thickBot="1">
      <c r="C335" s="1702"/>
      <c r="D335" s="950"/>
      <c r="E335" s="950"/>
      <c r="F335" s="950"/>
      <c r="G335" s="950"/>
      <c r="H335" s="950"/>
      <c r="I335" s="950"/>
    </row>
    <row r="336" spans="3:9" ht="15.75">
      <c r="C336" s="1701" t="s">
        <v>2</v>
      </c>
      <c r="D336" s="948"/>
      <c r="E336" s="948" t="s">
        <v>245</v>
      </c>
      <c r="F336" s="948"/>
      <c r="G336" s="948"/>
      <c r="H336" s="948"/>
      <c r="I336" s="948"/>
    </row>
    <row r="337" spans="3:9" ht="16.5" thickBot="1">
      <c r="C337" s="1702"/>
      <c r="D337" s="950"/>
      <c r="E337" s="950" t="s">
        <v>110</v>
      </c>
      <c r="F337" s="950"/>
      <c r="G337" s="950"/>
      <c r="H337" s="950"/>
      <c r="I337" s="950"/>
    </row>
    <row r="338" spans="3:9" ht="15.75">
      <c r="C338" s="1701" t="s">
        <v>3</v>
      </c>
      <c r="D338" s="948"/>
      <c r="E338" s="948"/>
      <c r="F338" s="948"/>
      <c r="G338" s="948"/>
      <c r="H338" s="948"/>
      <c r="I338" s="948"/>
    </row>
    <row r="339" spans="3:9" ht="16.5" thickBot="1">
      <c r="C339" s="1702"/>
      <c r="D339" s="950"/>
      <c r="E339" s="950"/>
      <c r="F339" s="950"/>
      <c r="G339" s="950"/>
      <c r="H339" s="950"/>
      <c r="I339" s="950"/>
    </row>
    <row r="340" spans="3:9" ht="15.75">
      <c r="C340" s="1701" t="s">
        <v>4</v>
      </c>
      <c r="D340" s="948"/>
      <c r="E340" s="948"/>
      <c r="F340" s="948"/>
      <c r="G340" s="948"/>
      <c r="H340" s="948"/>
      <c r="I340" s="948"/>
    </row>
    <row r="341" spans="3:9" ht="16.5" thickBot="1">
      <c r="C341" s="1702"/>
      <c r="D341" s="950"/>
      <c r="E341" s="950"/>
      <c r="F341" s="950"/>
      <c r="G341" s="950"/>
      <c r="H341" s="950"/>
      <c r="I341" s="950"/>
    </row>
    <row r="342" spans="3:9" ht="15.75">
      <c r="C342" s="946"/>
      <c r="D342" s="946"/>
      <c r="E342" s="946"/>
      <c r="F342" s="946"/>
      <c r="G342" s="946"/>
      <c r="H342" s="946"/>
      <c r="I342" s="946"/>
    </row>
    <row r="343" spans="3:9" ht="15.75">
      <c r="C343" s="946"/>
      <c r="D343" s="946"/>
      <c r="E343" s="946"/>
      <c r="F343" s="946"/>
      <c r="G343" s="946"/>
      <c r="H343" s="946"/>
      <c r="I343" s="946"/>
    </row>
    <row r="344" spans="3:9" ht="21">
      <c r="C344" s="1645" t="s">
        <v>7</v>
      </c>
      <c r="D344" s="1645"/>
      <c r="E344" s="1645"/>
      <c r="F344" s="1645"/>
      <c r="G344" s="1645"/>
      <c r="H344" s="1645"/>
      <c r="I344" s="1645"/>
    </row>
    <row r="345" spans="3:9" ht="21">
      <c r="C345" s="1645" t="s">
        <v>8</v>
      </c>
      <c r="D345" s="1645"/>
      <c r="E345" s="1645"/>
      <c r="F345" s="1645"/>
      <c r="G345" s="1645"/>
      <c r="H345" s="1645"/>
      <c r="I345" s="1645"/>
    </row>
    <row r="346" spans="3:9" ht="18.75">
      <c r="C346" s="1644" t="s">
        <v>9</v>
      </c>
      <c r="D346" s="1644"/>
      <c r="E346" s="1644"/>
      <c r="F346" s="1644"/>
      <c r="G346" s="88"/>
      <c r="H346" s="1643"/>
      <c r="I346" s="1643"/>
    </row>
    <row r="347" spans="3:9" ht="18.75">
      <c r="C347" s="1644" t="s">
        <v>10</v>
      </c>
      <c r="D347" s="1644"/>
      <c r="E347" s="1644"/>
      <c r="F347" s="1644"/>
      <c r="G347" s="88"/>
      <c r="H347" s="87" t="s">
        <v>27</v>
      </c>
      <c r="I347" s="759" t="s">
        <v>365</v>
      </c>
    </row>
    <row r="348" spans="3:9" ht="28.5">
      <c r="C348" s="1646" t="s">
        <v>406</v>
      </c>
      <c r="D348" s="1646"/>
      <c r="E348" s="1646"/>
      <c r="F348" s="1646"/>
      <c r="G348" s="1646"/>
      <c r="H348" s="1646"/>
      <c r="I348" s="1646"/>
    </row>
    <row r="349" spans="3:9" ht="16.5" thickBot="1">
      <c r="C349" s="778"/>
      <c r="D349" s="778"/>
      <c r="E349" s="804"/>
      <c r="F349" s="779"/>
      <c r="G349" s="779"/>
      <c r="H349" s="760"/>
      <c r="I349" s="760"/>
    </row>
    <row r="350" spans="3:9" ht="16.5" thickBot="1">
      <c r="C350" s="952" t="s">
        <v>12</v>
      </c>
      <c r="D350" s="953" t="s">
        <v>13</v>
      </c>
      <c r="E350" s="953" t="s">
        <v>14</v>
      </c>
      <c r="F350" s="953" t="s">
        <v>15</v>
      </c>
      <c r="G350" s="953" t="s">
        <v>16</v>
      </c>
      <c r="H350" s="953" t="s">
        <v>17</v>
      </c>
      <c r="I350" s="954" t="s">
        <v>18</v>
      </c>
    </row>
    <row r="351" spans="3:9" ht="15.75">
      <c r="C351" s="1703" t="s">
        <v>0</v>
      </c>
      <c r="D351" s="948"/>
      <c r="E351" s="956"/>
      <c r="F351" s="948"/>
      <c r="G351" s="948"/>
      <c r="H351" s="948"/>
      <c r="I351" s="948"/>
    </row>
    <row r="352" spans="3:9" ht="16.5" thickBot="1">
      <c r="C352" s="1704"/>
      <c r="D352" s="950"/>
      <c r="E352" s="950"/>
      <c r="F352" s="950"/>
      <c r="G352" s="950"/>
      <c r="H352" s="950"/>
      <c r="I352" s="950"/>
    </row>
    <row r="353" spans="3:9" ht="15.75">
      <c r="C353" s="1701" t="s">
        <v>1</v>
      </c>
      <c r="D353" s="948"/>
      <c r="E353" s="948"/>
      <c r="F353" s="948"/>
      <c r="G353" s="948"/>
      <c r="H353" s="948"/>
      <c r="I353" s="948"/>
    </row>
    <row r="354" spans="3:9" ht="16.5" thickBot="1">
      <c r="C354" s="1702"/>
      <c r="D354" s="950"/>
      <c r="E354" s="950"/>
      <c r="F354" s="950"/>
      <c r="G354" s="950"/>
      <c r="H354" s="950"/>
      <c r="I354" s="950"/>
    </row>
    <row r="355" spans="3:9" ht="15.75">
      <c r="C355" s="1701" t="s">
        <v>2</v>
      </c>
      <c r="D355" s="948"/>
      <c r="E355" s="948"/>
      <c r="F355" s="948"/>
      <c r="G355" s="948"/>
      <c r="H355" s="948"/>
      <c r="I355" s="948"/>
    </row>
    <row r="356" spans="3:9" ht="16.5" thickBot="1">
      <c r="C356" s="1702"/>
      <c r="D356" s="950"/>
      <c r="E356" s="950"/>
      <c r="F356" s="950"/>
      <c r="G356" s="950"/>
      <c r="H356" s="950"/>
      <c r="I356" s="950"/>
    </row>
    <row r="357" spans="3:9" ht="15.75">
      <c r="C357" s="1701" t="s">
        <v>3</v>
      </c>
      <c r="D357" s="948" t="s">
        <v>277</v>
      </c>
      <c r="E357" s="948" t="s">
        <v>277</v>
      </c>
      <c r="F357" s="948"/>
      <c r="G357" s="948"/>
      <c r="H357" s="948"/>
      <c r="I357" s="948"/>
    </row>
    <row r="358" spans="3:9" ht="16.5" thickBot="1">
      <c r="C358" s="1702"/>
      <c r="D358" s="950" t="s">
        <v>137</v>
      </c>
      <c r="E358" s="950" t="s">
        <v>137</v>
      </c>
      <c r="F358" s="950"/>
      <c r="G358" s="950"/>
      <c r="H358" s="950"/>
      <c r="I358" s="950"/>
    </row>
    <row r="359" spans="3:9" ht="15.75">
      <c r="C359" s="1701" t="s">
        <v>4</v>
      </c>
      <c r="D359" s="948"/>
      <c r="E359" s="948"/>
      <c r="F359" s="948"/>
      <c r="G359" s="948"/>
      <c r="H359" s="948"/>
      <c r="I359" s="948"/>
    </row>
    <row r="360" spans="3:9" ht="16.5" thickBot="1">
      <c r="C360" s="1702"/>
      <c r="D360" s="950"/>
      <c r="E360" s="950"/>
      <c r="F360" s="950"/>
      <c r="G360" s="950"/>
      <c r="H360" s="950"/>
      <c r="I360" s="950"/>
    </row>
    <row r="361" spans="3:9" ht="15.75">
      <c r="C361" s="946"/>
      <c r="D361" s="946"/>
      <c r="E361" s="946"/>
      <c r="F361" s="946"/>
      <c r="G361" s="946"/>
      <c r="H361" s="946"/>
      <c r="I361" s="946"/>
    </row>
    <row r="362" spans="3:9" ht="15.75">
      <c r="C362" s="946"/>
      <c r="D362" s="946"/>
      <c r="E362" s="946"/>
      <c r="F362" s="946"/>
      <c r="G362" s="946"/>
      <c r="H362" s="946"/>
      <c r="I362" s="946"/>
    </row>
    <row r="363" spans="3:9" ht="21">
      <c r="C363" s="1645" t="s">
        <v>7</v>
      </c>
      <c r="D363" s="1645"/>
      <c r="E363" s="1645"/>
      <c r="F363" s="1645"/>
      <c r="G363" s="1645"/>
      <c r="H363" s="1645"/>
      <c r="I363" s="1645"/>
    </row>
    <row r="364" spans="3:9" ht="21">
      <c r="C364" s="1645" t="s">
        <v>8</v>
      </c>
      <c r="D364" s="1645"/>
      <c r="E364" s="1645"/>
      <c r="F364" s="1645"/>
      <c r="G364" s="1645"/>
      <c r="H364" s="1645"/>
      <c r="I364" s="1645"/>
    </row>
    <row r="365" spans="3:9" ht="18.75">
      <c r="C365" s="1644" t="s">
        <v>9</v>
      </c>
      <c r="D365" s="1644"/>
      <c r="E365" s="1644"/>
      <c r="F365" s="1644"/>
      <c r="G365" s="88"/>
      <c r="H365" s="1643"/>
      <c r="I365" s="1643"/>
    </row>
    <row r="366" spans="3:9" ht="18.75">
      <c r="C366" s="1644" t="s">
        <v>10</v>
      </c>
      <c r="D366" s="1644"/>
      <c r="E366" s="1644"/>
      <c r="F366" s="1644"/>
      <c r="G366" s="88"/>
      <c r="H366" s="87" t="s">
        <v>27</v>
      </c>
      <c r="I366" s="759" t="s">
        <v>365</v>
      </c>
    </row>
    <row r="367" spans="3:9" ht="28.5">
      <c r="C367" s="1646" t="s">
        <v>410</v>
      </c>
      <c r="D367" s="1646"/>
      <c r="E367" s="1646"/>
      <c r="F367" s="1646"/>
      <c r="G367" s="1646"/>
      <c r="H367" s="1646"/>
      <c r="I367" s="1646"/>
    </row>
    <row r="368" spans="3:9" ht="16.5" thickBot="1">
      <c r="C368" s="778"/>
      <c r="D368" s="778"/>
      <c r="E368" s="804"/>
      <c r="F368" s="779"/>
      <c r="G368" s="779"/>
      <c r="H368" s="760"/>
      <c r="I368" s="760"/>
    </row>
    <row r="369" spans="3:9" ht="16.5" thickBot="1">
      <c r="C369" s="952" t="s">
        <v>12</v>
      </c>
      <c r="D369" s="953" t="s">
        <v>13</v>
      </c>
      <c r="E369" s="953" t="s">
        <v>14</v>
      </c>
      <c r="F369" s="953" t="s">
        <v>15</v>
      </c>
      <c r="G369" s="953" t="s">
        <v>16</v>
      </c>
      <c r="H369" s="953" t="s">
        <v>17</v>
      </c>
      <c r="I369" s="954" t="s">
        <v>18</v>
      </c>
    </row>
    <row r="370" spans="3:9" ht="15.75">
      <c r="C370" s="1703" t="s">
        <v>0</v>
      </c>
      <c r="D370" s="948"/>
      <c r="E370" s="956"/>
      <c r="F370" s="948"/>
      <c r="G370" s="948"/>
      <c r="H370" s="948"/>
      <c r="I370" s="948"/>
    </row>
    <row r="371" spans="3:9" ht="16.5" thickBot="1">
      <c r="C371" s="1704"/>
      <c r="D371" s="950"/>
      <c r="E371" s="950"/>
      <c r="F371" s="950"/>
      <c r="G371" s="950"/>
      <c r="H371" s="950"/>
      <c r="I371" s="950"/>
    </row>
    <row r="372" spans="3:9" ht="15.75">
      <c r="C372" s="1701" t="s">
        <v>1</v>
      </c>
      <c r="D372" s="956"/>
      <c r="E372" s="948"/>
      <c r="F372" s="948"/>
      <c r="G372" s="948"/>
      <c r="H372" s="948"/>
      <c r="I372" s="948"/>
    </row>
    <row r="373" spans="3:9" ht="16.5" thickBot="1">
      <c r="C373" s="1702"/>
      <c r="D373" s="950"/>
      <c r="E373" s="950"/>
      <c r="F373" s="950"/>
      <c r="G373" s="950"/>
      <c r="H373" s="950"/>
      <c r="I373" s="950"/>
    </row>
    <row r="374" spans="3:9" ht="15.75">
      <c r="C374" s="1701" t="s">
        <v>2</v>
      </c>
      <c r="D374" s="948"/>
      <c r="E374" s="956" t="s">
        <v>308</v>
      </c>
      <c r="F374" s="948"/>
      <c r="G374" s="948"/>
      <c r="H374" s="948"/>
      <c r="I374" s="948"/>
    </row>
    <row r="375" spans="3:9" ht="16.5" thickBot="1">
      <c r="C375" s="1702"/>
      <c r="D375" s="950"/>
      <c r="E375" s="950" t="s">
        <v>107</v>
      </c>
      <c r="F375" s="950"/>
      <c r="G375" s="950"/>
      <c r="H375" s="950"/>
      <c r="I375" s="950"/>
    </row>
    <row r="376" spans="3:9" ht="15.75">
      <c r="C376" s="1701" t="s">
        <v>3</v>
      </c>
      <c r="D376" s="948"/>
      <c r="E376" s="956"/>
      <c r="F376" s="948"/>
      <c r="G376" s="948"/>
      <c r="H376" s="948"/>
      <c r="I376" s="948"/>
    </row>
    <row r="377" spans="3:9" ht="16.5" thickBot="1">
      <c r="C377" s="1702"/>
      <c r="D377" s="950"/>
      <c r="E377" s="950"/>
      <c r="F377" s="950"/>
      <c r="G377" s="950"/>
      <c r="H377" s="950"/>
      <c r="I377" s="950"/>
    </row>
    <row r="378" spans="3:9" ht="15.75">
      <c r="C378" s="1701" t="s">
        <v>4</v>
      </c>
      <c r="D378" s="948"/>
      <c r="E378" s="948"/>
      <c r="F378" s="948"/>
      <c r="G378" s="948"/>
      <c r="H378" s="948"/>
      <c r="I378" s="948"/>
    </row>
    <row r="379" spans="3:9" ht="16.5" thickBot="1">
      <c r="C379" s="1702"/>
      <c r="D379" s="950"/>
      <c r="E379" s="950"/>
      <c r="F379" s="950"/>
      <c r="G379" s="950"/>
      <c r="H379" s="950"/>
      <c r="I379" s="950"/>
    </row>
    <row r="380" spans="3:9" ht="15.75">
      <c r="C380" s="946"/>
      <c r="D380" s="946"/>
      <c r="E380" s="946"/>
      <c r="F380" s="946"/>
      <c r="G380" s="946"/>
      <c r="H380" s="946"/>
      <c r="I380" s="946"/>
    </row>
    <row r="381" spans="3:9" ht="15.75">
      <c r="C381" s="946"/>
      <c r="D381" s="946"/>
      <c r="E381" s="946"/>
      <c r="F381" s="946"/>
      <c r="G381" s="946"/>
      <c r="H381" s="946"/>
      <c r="I381" s="946"/>
    </row>
    <row r="382" spans="3:9" ht="21">
      <c r="C382" s="1645" t="s">
        <v>7</v>
      </c>
      <c r="D382" s="1645"/>
      <c r="E382" s="1645"/>
      <c r="F382" s="1645"/>
      <c r="G382" s="1645"/>
      <c r="H382" s="1645"/>
      <c r="I382" s="1645"/>
    </row>
    <row r="383" spans="3:9" ht="21">
      <c r="C383" s="1645" t="s">
        <v>8</v>
      </c>
      <c r="D383" s="1645"/>
      <c r="E383" s="1645"/>
      <c r="F383" s="1645"/>
      <c r="G383" s="1645"/>
      <c r="H383" s="1645"/>
      <c r="I383" s="1645"/>
    </row>
    <row r="384" spans="3:9" ht="18.75">
      <c r="C384" s="1644" t="s">
        <v>9</v>
      </c>
      <c r="D384" s="1644"/>
      <c r="E384" s="1644"/>
      <c r="F384" s="1644"/>
      <c r="G384" s="88"/>
      <c r="H384" s="1643"/>
      <c r="I384" s="1643"/>
    </row>
    <row r="385" spans="3:9" ht="18.75">
      <c r="C385" s="1644" t="s">
        <v>10</v>
      </c>
      <c r="D385" s="1644"/>
      <c r="E385" s="1644"/>
      <c r="F385" s="1644"/>
      <c r="G385" s="88"/>
      <c r="H385" s="87" t="s">
        <v>27</v>
      </c>
      <c r="I385" s="759" t="s">
        <v>365</v>
      </c>
    </row>
    <row r="386" spans="3:9" ht="28.5">
      <c r="C386" s="1646" t="s">
        <v>412</v>
      </c>
      <c r="D386" s="1646"/>
      <c r="E386" s="1646"/>
      <c r="F386" s="1646"/>
      <c r="G386" s="1646"/>
      <c r="H386" s="1646"/>
      <c r="I386" s="1646"/>
    </row>
    <row r="387" spans="3:9" ht="16.5" thickBot="1">
      <c r="C387" s="778"/>
      <c r="D387" s="778"/>
      <c r="E387" s="804"/>
      <c r="F387" s="779"/>
      <c r="G387" s="779"/>
      <c r="H387" s="760"/>
      <c r="I387" s="760"/>
    </row>
    <row r="388" spans="3:9" ht="16.5" thickBot="1">
      <c r="C388" s="952" t="s">
        <v>12</v>
      </c>
      <c r="D388" s="953" t="s">
        <v>13</v>
      </c>
      <c r="E388" s="953" t="s">
        <v>14</v>
      </c>
      <c r="F388" s="953" t="s">
        <v>15</v>
      </c>
      <c r="G388" s="953" t="s">
        <v>16</v>
      </c>
      <c r="H388" s="953" t="s">
        <v>17</v>
      </c>
      <c r="I388" s="954" t="s">
        <v>18</v>
      </c>
    </row>
    <row r="389" spans="3:9" ht="15.75">
      <c r="C389" s="1703" t="s">
        <v>0</v>
      </c>
      <c r="D389" s="948"/>
      <c r="E389" s="956"/>
      <c r="F389" s="948"/>
      <c r="G389" s="948"/>
      <c r="H389" s="948"/>
      <c r="I389" s="948"/>
    </row>
    <row r="390" spans="3:9" ht="16.5" thickBot="1">
      <c r="C390" s="1704"/>
      <c r="D390" s="950"/>
      <c r="E390" s="950"/>
      <c r="F390" s="950"/>
      <c r="G390" s="950"/>
      <c r="H390" s="950"/>
      <c r="I390" s="950"/>
    </row>
    <row r="391" spans="3:9" ht="15.75">
      <c r="C391" s="1701" t="s">
        <v>1</v>
      </c>
      <c r="D391" s="956"/>
      <c r="E391" s="948"/>
      <c r="F391" s="948"/>
      <c r="G391" s="948"/>
      <c r="H391" s="948"/>
      <c r="I391" s="948"/>
    </row>
    <row r="392" spans="3:9" ht="16.5" thickBot="1">
      <c r="C392" s="1702"/>
      <c r="D392" s="950"/>
      <c r="E392" s="950"/>
      <c r="F392" s="950"/>
      <c r="G392" s="950"/>
      <c r="H392" s="950"/>
      <c r="I392" s="950"/>
    </row>
    <row r="393" spans="3:9" ht="15.75">
      <c r="C393" s="1701" t="s">
        <v>2</v>
      </c>
      <c r="D393" s="948"/>
      <c r="E393" s="956"/>
      <c r="F393" s="948"/>
      <c r="G393" s="948"/>
      <c r="H393" s="948"/>
      <c r="I393" s="948"/>
    </row>
    <row r="394" spans="3:9" ht="16.5" thickBot="1">
      <c r="C394" s="1702"/>
      <c r="D394" s="950"/>
      <c r="E394" s="957"/>
      <c r="F394" s="950"/>
      <c r="G394" s="950"/>
      <c r="H394" s="950"/>
      <c r="I394" s="950"/>
    </row>
    <row r="395" spans="3:9" ht="15.75">
      <c r="C395" s="1701" t="s">
        <v>3</v>
      </c>
      <c r="D395" s="948" t="s">
        <v>229</v>
      </c>
      <c r="E395" s="956"/>
      <c r="F395" s="948"/>
      <c r="G395" s="948"/>
      <c r="H395" s="948"/>
      <c r="I395" s="948"/>
    </row>
    <row r="396" spans="3:9" ht="16.5" thickBot="1">
      <c r="C396" s="1702"/>
      <c r="D396" s="950" t="s">
        <v>105</v>
      </c>
      <c r="E396" s="950"/>
      <c r="F396" s="950"/>
      <c r="G396" s="950"/>
      <c r="H396" s="950"/>
      <c r="I396" s="950"/>
    </row>
    <row r="397" spans="3:9" ht="15.75">
      <c r="C397" s="1701" t="s">
        <v>4</v>
      </c>
      <c r="D397" s="948"/>
      <c r="E397" s="948"/>
      <c r="F397" s="948"/>
      <c r="G397" s="948"/>
      <c r="H397" s="948"/>
      <c r="I397" s="948"/>
    </row>
    <row r="398" spans="3:9" ht="16.5" thickBot="1">
      <c r="C398" s="1702"/>
      <c r="D398" s="950"/>
      <c r="E398" s="950"/>
      <c r="F398" s="950"/>
      <c r="G398" s="950"/>
      <c r="H398" s="950"/>
      <c r="I398" s="950"/>
    </row>
    <row r="399" spans="3:9" ht="15.75">
      <c r="C399" s="946"/>
      <c r="D399" s="946"/>
      <c r="E399" s="946"/>
      <c r="F399" s="946"/>
      <c r="G399" s="946"/>
      <c r="H399" s="946"/>
      <c r="I399" s="946"/>
    </row>
    <row r="400" spans="3:9" ht="15.75">
      <c r="C400" s="946"/>
      <c r="D400" s="946"/>
      <c r="E400" s="946"/>
      <c r="F400" s="946"/>
      <c r="G400" s="946"/>
      <c r="H400" s="946"/>
      <c r="I400" s="946"/>
    </row>
    <row r="401" spans="3:9" ht="15.75">
      <c r="C401" s="946"/>
      <c r="D401" s="946"/>
      <c r="E401" s="946"/>
      <c r="F401" s="946"/>
      <c r="G401" s="946"/>
      <c r="H401" s="946"/>
      <c r="I401" s="946"/>
    </row>
    <row r="402" spans="3:9" ht="15.75">
      <c r="C402" s="946"/>
      <c r="D402" s="946"/>
      <c r="E402" s="946"/>
      <c r="F402" s="946"/>
      <c r="G402" s="946"/>
      <c r="H402" s="946"/>
      <c r="I402" s="946"/>
    </row>
    <row r="403" spans="3:9" ht="15.75">
      <c r="C403" s="946"/>
      <c r="D403" s="946"/>
      <c r="E403" s="946"/>
      <c r="F403" s="946"/>
      <c r="G403" s="946"/>
      <c r="H403" s="946"/>
      <c r="I403" s="946"/>
    </row>
    <row r="404" spans="3:9" ht="15.75">
      <c r="C404" s="946"/>
      <c r="D404" s="946"/>
      <c r="E404" s="946"/>
      <c r="F404" s="946"/>
      <c r="G404" s="946"/>
      <c r="H404" s="946"/>
      <c r="I404" s="946"/>
    </row>
    <row r="405" spans="3:9" ht="15.75">
      <c r="C405" s="946"/>
      <c r="D405" s="946"/>
      <c r="E405" s="946"/>
      <c r="F405" s="946"/>
      <c r="G405" s="946"/>
      <c r="H405" s="946"/>
      <c r="I405" s="946"/>
    </row>
    <row r="406" spans="3:9" ht="15.75">
      <c r="C406" s="946"/>
      <c r="D406" s="946"/>
      <c r="E406" s="946"/>
      <c r="F406" s="946"/>
      <c r="G406" s="946"/>
      <c r="H406" s="946"/>
      <c r="I406" s="946"/>
    </row>
    <row r="407" spans="3:9" ht="15.75">
      <c r="C407" s="946"/>
      <c r="D407" s="946"/>
      <c r="E407" s="946"/>
      <c r="F407" s="946"/>
      <c r="G407" s="946"/>
      <c r="H407" s="946"/>
      <c r="I407" s="946"/>
    </row>
    <row r="408" spans="3:9" ht="15.75">
      <c r="C408" s="946"/>
      <c r="D408" s="946"/>
      <c r="E408" s="946"/>
      <c r="F408" s="946"/>
      <c r="G408" s="946"/>
      <c r="H408" s="946"/>
      <c r="I408" s="946"/>
    </row>
    <row r="409" spans="3:9" ht="15.75">
      <c r="C409" s="946"/>
      <c r="D409" s="946"/>
      <c r="E409" s="946"/>
      <c r="F409" s="946"/>
      <c r="G409" s="946"/>
      <c r="H409" s="946"/>
      <c r="I409" s="946"/>
    </row>
    <row r="410" spans="3:9" ht="15.75">
      <c r="C410" s="946"/>
      <c r="D410" s="946"/>
      <c r="E410" s="946"/>
      <c r="F410" s="946"/>
      <c r="G410" s="946"/>
      <c r="H410" s="946"/>
      <c r="I410" s="946"/>
    </row>
    <row r="411" spans="3:9" ht="15.75">
      <c r="C411" s="946"/>
      <c r="D411" s="946"/>
      <c r="E411" s="946"/>
      <c r="F411" s="946"/>
      <c r="G411" s="946"/>
      <c r="H411" s="946"/>
      <c r="I411" s="946"/>
    </row>
    <row r="412" spans="3:9" ht="15.75">
      <c r="C412" s="946"/>
      <c r="D412" s="946"/>
      <c r="E412" s="946"/>
      <c r="F412" s="946"/>
      <c r="G412" s="946"/>
      <c r="H412" s="946"/>
      <c r="I412" s="946"/>
    </row>
    <row r="413" spans="3:9" ht="15.75">
      <c r="C413" s="946"/>
      <c r="D413" s="946"/>
      <c r="E413" s="946"/>
      <c r="F413" s="946"/>
      <c r="G413" s="946"/>
      <c r="H413" s="946"/>
      <c r="I413" s="946"/>
    </row>
    <row r="414" spans="3:9" ht="15.75">
      <c r="C414" s="946"/>
      <c r="D414" s="946"/>
      <c r="E414" s="946"/>
      <c r="F414" s="946"/>
      <c r="G414" s="946"/>
      <c r="H414" s="946"/>
      <c r="I414" s="946"/>
    </row>
    <row r="415" spans="3:9" ht="15.75">
      <c r="C415" s="946"/>
      <c r="D415" s="946"/>
      <c r="E415" s="946"/>
      <c r="F415" s="946"/>
      <c r="G415" s="946"/>
      <c r="H415" s="946"/>
      <c r="I415" s="946"/>
    </row>
    <row r="416" spans="3:9" ht="15.75">
      <c r="C416" s="946"/>
      <c r="D416" s="946"/>
      <c r="E416" s="946"/>
      <c r="F416" s="946"/>
      <c r="G416" s="946"/>
      <c r="H416" s="946"/>
      <c r="I416" s="946"/>
    </row>
    <row r="417" spans="3:9" ht="15.75">
      <c r="C417" s="946"/>
      <c r="D417" s="946"/>
      <c r="E417" s="946"/>
      <c r="F417" s="946"/>
      <c r="G417" s="946"/>
      <c r="H417" s="946"/>
      <c r="I417" s="946"/>
    </row>
  </sheetData>
  <sheetProtection password="EAE7" sheet="1" objects="1" scenarios="1"/>
  <mergeCells count="231">
    <mergeCell ref="C385:F385"/>
    <mergeCell ref="C386:I386"/>
    <mergeCell ref="C389:C390"/>
    <mergeCell ref="C391:C392"/>
    <mergeCell ref="C393:C394"/>
    <mergeCell ref="C395:C396"/>
    <mergeCell ref="C397:C398"/>
    <mergeCell ref="C367:I367"/>
    <mergeCell ref="C370:C371"/>
    <mergeCell ref="C372:C373"/>
    <mergeCell ref="C374:C375"/>
    <mergeCell ref="C376:C377"/>
    <mergeCell ref="C378:C379"/>
    <mergeCell ref="C382:I382"/>
    <mergeCell ref="C383:I383"/>
    <mergeCell ref="C384:F384"/>
    <mergeCell ref="H384:I384"/>
    <mergeCell ref="C353:C354"/>
    <mergeCell ref="C355:C356"/>
    <mergeCell ref="C357:C358"/>
    <mergeCell ref="C359:C360"/>
    <mergeCell ref="C363:I363"/>
    <mergeCell ref="C364:I364"/>
    <mergeCell ref="C365:F365"/>
    <mergeCell ref="H365:I365"/>
    <mergeCell ref="C366:F366"/>
    <mergeCell ref="C338:C339"/>
    <mergeCell ref="C340:C341"/>
    <mergeCell ref="C344:I344"/>
    <mergeCell ref="C345:I345"/>
    <mergeCell ref="C346:F346"/>
    <mergeCell ref="H346:I346"/>
    <mergeCell ref="C347:F347"/>
    <mergeCell ref="C348:I348"/>
    <mergeCell ref="C351:C352"/>
    <mergeCell ref="C325:I325"/>
    <mergeCell ref="C326:I326"/>
    <mergeCell ref="C327:F327"/>
    <mergeCell ref="H327:I327"/>
    <mergeCell ref="C328:F328"/>
    <mergeCell ref="C329:I329"/>
    <mergeCell ref="C332:C333"/>
    <mergeCell ref="C334:C335"/>
    <mergeCell ref="C336:C337"/>
    <mergeCell ref="C308:F308"/>
    <mergeCell ref="H308:I308"/>
    <mergeCell ref="C309:F309"/>
    <mergeCell ref="C310:I310"/>
    <mergeCell ref="C313:C314"/>
    <mergeCell ref="C315:C316"/>
    <mergeCell ref="C317:C318"/>
    <mergeCell ref="C319:C320"/>
    <mergeCell ref="C321:C322"/>
    <mergeCell ref="C290:F290"/>
    <mergeCell ref="C291:I291"/>
    <mergeCell ref="C294:C295"/>
    <mergeCell ref="C296:C297"/>
    <mergeCell ref="C298:C299"/>
    <mergeCell ref="C300:C301"/>
    <mergeCell ref="C302:C303"/>
    <mergeCell ref="C306:I306"/>
    <mergeCell ref="C307:I307"/>
    <mergeCell ref="C272:I272"/>
    <mergeCell ref="C275:C276"/>
    <mergeCell ref="C277:C278"/>
    <mergeCell ref="C279:C280"/>
    <mergeCell ref="C281:C282"/>
    <mergeCell ref="C283:C284"/>
    <mergeCell ref="C287:I287"/>
    <mergeCell ref="C288:I288"/>
    <mergeCell ref="C289:F289"/>
    <mergeCell ref="H289:I289"/>
    <mergeCell ref="C258:C259"/>
    <mergeCell ref="C260:C261"/>
    <mergeCell ref="C262:C263"/>
    <mergeCell ref="C264:C265"/>
    <mergeCell ref="C268:I268"/>
    <mergeCell ref="C269:I269"/>
    <mergeCell ref="C270:F270"/>
    <mergeCell ref="H270:I270"/>
    <mergeCell ref="C271:F271"/>
    <mergeCell ref="C2:I2"/>
    <mergeCell ref="C3:I3"/>
    <mergeCell ref="C4:F4"/>
    <mergeCell ref="H4:I4"/>
    <mergeCell ref="C5:F5"/>
    <mergeCell ref="C6:I6"/>
    <mergeCell ref="C173:I173"/>
    <mergeCell ref="C174:I174"/>
    <mergeCell ref="C175:F175"/>
    <mergeCell ref="H175:I175"/>
    <mergeCell ref="H80:I80"/>
    <mergeCell ref="C81:F81"/>
    <mergeCell ref="C82:I82"/>
    <mergeCell ref="C101:I101"/>
    <mergeCell ref="C104:C105"/>
    <mergeCell ref="C127:C128"/>
    <mergeCell ref="C129:C130"/>
    <mergeCell ref="C131:C132"/>
    <mergeCell ref="C135:I135"/>
    <mergeCell ref="C136:I136"/>
    <mergeCell ref="C137:F137"/>
    <mergeCell ref="H137:I137"/>
    <mergeCell ref="C118:F118"/>
    <mergeCell ref="H118:I118"/>
    <mergeCell ref="C176:F176"/>
    <mergeCell ref="C21:I21"/>
    <mergeCell ref="C22:I22"/>
    <mergeCell ref="C23:F23"/>
    <mergeCell ref="H23:I23"/>
    <mergeCell ref="C24:F24"/>
    <mergeCell ref="C9:C10"/>
    <mergeCell ref="C11:C12"/>
    <mergeCell ref="C13:C14"/>
    <mergeCell ref="C15:C16"/>
    <mergeCell ref="C17:C18"/>
    <mergeCell ref="C25:I25"/>
    <mergeCell ref="C28:C29"/>
    <mergeCell ref="C30:C31"/>
    <mergeCell ref="C32:C33"/>
    <mergeCell ref="C34:C35"/>
    <mergeCell ref="C36:C37"/>
    <mergeCell ref="C40:I40"/>
    <mergeCell ref="C41:I41"/>
    <mergeCell ref="C42:F42"/>
    <mergeCell ref="H42:I42"/>
    <mergeCell ref="C43:F43"/>
    <mergeCell ref="C44:I44"/>
    <mergeCell ref="C80:F80"/>
    <mergeCell ref="C196:I196"/>
    <mergeCell ref="C199:C200"/>
    <mergeCell ref="C201:C202"/>
    <mergeCell ref="C203:C204"/>
    <mergeCell ref="C205:C206"/>
    <mergeCell ref="C207:C208"/>
    <mergeCell ref="C211:I211"/>
    <mergeCell ref="C212:I212"/>
    <mergeCell ref="C177:I177"/>
    <mergeCell ref="C180:C181"/>
    <mergeCell ref="C182:C183"/>
    <mergeCell ref="C184:C185"/>
    <mergeCell ref="C186:C187"/>
    <mergeCell ref="C188:C189"/>
    <mergeCell ref="C192:I192"/>
    <mergeCell ref="C193:I193"/>
    <mergeCell ref="C194:F194"/>
    <mergeCell ref="H194:I194"/>
    <mergeCell ref="C62:F62"/>
    <mergeCell ref="C63:I63"/>
    <mergeCell ref="C66:C67"/>
    <mergeCell ref="C68:C69"/>
    <mergeCell ref="C70:C71"/>
    <mergeCell ref="C72:C73"/>
    <mergeCell ref="C74:C75"/>
    <mergeCell ref="C78:I78"/>
    <mergeCell ref="C79:I79"/>
    <mergeCell ref="C47:C48"/>
    <mergeCell ref="C49:C50"/>
    <mergeCell ref="C51:C52"/>
    <mergeCell ref="C53:C54"/>
    <mergeCell ref="C55:C56"/>
    <mergeCell ref="C59:I59"/>
    <mergeCell ref="C60:I60"/>
    <mergeCell ref="C61:F61"/>
    <mergeCell ref="H61:I61"/>
    <mergeCell ref="C233:F233"/>
    <mergeCell ref="C85:C86"/>
    <mergeCell ref="C87:C88"/>
    <mergeCell ref="C89:C90"/>
    <mergeCell ref="C91:C92"/>
    <mergeCell ref="C93:C94"/>
    <mergeCell ref="C97:I97"/>
    <mergeCell ref="C106:C107"/>
    <mergeCell ref="C108:C109"/>
    <mergeCell ref="C110:C111"/>
    <mergeCell ref="C112:C113"/>
    <mergeCell ref="C116:I116"/>
    <mergeCell ref="C117:I117"/>
    <mergeCell ref="C98:I98"/>
    <mergeCell ref="C99:F99"/>
    <mergeCell ref="H99:I99"/>
    <mergeCell ref="C100:F100"/>
    <mergeCell ref="C213:F213"/>
    <mergeCell ref="H213:I213"/>
    <mergeCell ref="C214:F214"/>
    <mergeCell ref="C215:I215"/>
    <mergeCell ref="C218:C219"/>
    <mergeCell ref="C220:C221"/>
    <mergeCell ref="C195:F195"/>
    <mergeCell ref="C119:F119"/>
    <mergeCell ref="C120:I120"/>
    <mergeCell ref="C123:C124"/>
    <mergeCell ref="C125:C126"/>
    <mergeCell ref="C150:C151"/>
    <mergeCell ref="C154:I154"/>
    <mergeCell ref="C155:I155"/>
    <mergeCell ref="C156:F156"/>
    <mergeCell ref="H156:I156"/>
    <mergeCell ref="C157:F157"/>
    <mergeCell ref="C138:F138"/>
    <mergeCell ref="C139:I139"/>
    <mergeCell ref="C142:C143"/>
    <mergeCell ref="C144:C145"/>
    <mergeCell ref="C146:C147"/>
    <mergeCell ref="C148:C149"/>
    <mergeCell ref="C158:I158"/>
    <mergeCell ref="C161:C162"/>
    <mergeCell ref="C245:C246"/>
    <mergeCell ref="C249:I249"/>
    <mergeCell ref="C250:I250"/>
    <mergeCell ref="C251:F251"/>
    <mergeCell ref="H251:I251"/>
    <mergeCell ref="C252:F252"/>
    <mergeCell ref="C253:I253"/>
    <mergeCell ref="C256:C257"/>
    <mergeCell ref="C163:C164"/>
    <mergeCell ref="C165:C166"/>
    <mergeCell ref="C167:C168"/>
    <mergeCell ref="C169:C170"/>
    <mergeCell ref="C234:I234"/>
    <mergeCell ref="C237:C238"/>
    <mergeCell ref="C239:C240"/>
    <mergeCell ref="C241:C242"/>
    <mergeCell ref="C243:C244"/>
    <mergeCell ref="C222:C223"/>
    <mergeCell ref="C224:C225"/>
    <mergeCell ref="C226:C227"/>
    <mergeCell ref="C230:I230"/>
    <mergeCell ref="C231:I231"/>
    <mergeCell ref="C232:F232"/>
    <mergeCell ref="H232:I232"/>
  </mergeCells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238"/>
  <sheetViews>
    <sheetView topLeftCell="A205" zoomScale="90" zoomScaleNormal="90" workbookViewId="0">
      <selection activeCell="I209" sqref="I209:K238"/>
    </sheetView>
  </sheetViews>
  <sheetFormatPr baseColWidth="10" defaultRowHeight="15"/>
  <cols>
    <col min="1" max="1" width="11.42578125" style="1507"/>
    <col min="2" max="2" width="16.140625" style="1507" customWidth="1"/>
    <col min="3" max="3" width="8.7109375" style="1507" bestFit="1" customWidth="1"/>
    <col min="4" max="4" width="16.7109375" style="1507" bestFit="1" customWidth="1"/>
    <col min="5" max="5" width="7.5703125" style="1564" bestFit="1" customWidth="1"/>
    <col min="6" max="6" width="35.85546875" style="1507" bestFit="1" customWidth="1"/>
    <col min="7" max="7" width="1" style="1507" customWidth="1"/>
    <col min="8" max="8" width="17" style="1507" bestFit="1" customWidth="1"/>
    <col min="9" max="9" width="16.7109375" style="1564" bestFit="1" customWidth="1"/>
    <col min="10" max="10" width="7.5703125" style="1564" bestFit="1" customWidth="1"/>
    <col min="11" max="11" width="31.5703125" style="1507" bestFit="1" customWidth="1"/>
    <col min="12" max="19" width="11.42578125" style="1507"/>
  </cols>
  <sheetData>
    <row r="1" spans="1:11">
      <c r="D1" s="1507">
        <f>COUNTA(F6:F34,F40:F68,F74:F102,F108:F136,F142:F170,F176:F204,F210:F238)</f>
        <v>47</v>
      </c>
      <c r="K1" s="1564">
        <f>COUNTA(K6:K34,K40:K68,K74:K102,K108:K136,K142:K170,K176:K204,K210:K238)</f>
        <v>28</v>
      </c>
    </row>
    <row r="2" spans="1:11">
      <c r="A2" s="1706"/>
      <c r="B2" s="1707"/>
      <c r="C2" s="1708" t="s">
        <v>460</v>
      </c>
      <c r="D2" s="1708"/>
      <c r="E2" s="1708"/>
      <c r="F2" s="1708"/>
      <c r="G2" s="1568"/>
      <c r="H2" s="1713" t="s">
        <v>420</v>
      </c>
      <c r="I2" s="1714"/>
      <c r="J2" s="1714"/>
      <c r="K2" s="1714"/>
    </row>
    <row r="3" spans="1:11">
      <c r="A3" s="1706"/>
      <c r="B3" s="1707"/>
      <c r="C3" s="1708" t="s">
        <v>417</v>
      </c>
      <c r="D3" s="1708"/>
      <c r="E3" s="1708"/>
      <c r="F3" s="1708"/>
      <c r="G3" s="1568"/>
      <c r="H3" s="1713" t="s">
        <v>419</v>
      </c>
      <c r="I3" s="1714"/>
      <c r="J3" s="1714"/>
      <c r="K3" s="1714"/>
    </row>
    <row r="4" spans="1:11">
      <c r="A4" s="1706"/>
      <c r="B4" s="1707"/>
      <c r="C4" s="1572"/>
      <c r="D4" s="1572"/>
      <c r="E4" s="1572"/>
      <c r="F4" s="1572"/>
      <c r="G4" s="1568"/>
      <c r="H4" s="1572"/>
      <c r="I4" s="1572"/>
      <c r="J4" s="1572"/>
      <c r="K4" s="1572"/>
    </row>
    <row r="5" spans="1:11">
      <c r="A5" s="1706"/>
      <c r="B5" s="1707"/>
      <c r="C5" s="1567"/>
      <c r="D5" s="1567" t="s">
        <v>450</v>
      </c>
      <c r="E5" s="1567" t="s">
        <v>451</v>
      </c>
      <c r="F5" s="1567" t="s">
        <v>449</v>
      </c>
      <c r="G5" s="1568"/>
      <c r="H5" s="1567"/>
      <c r="I5" s="1567" t="s">
        <v>450</v>
      </c>
      <c r="J5" s="1567" t="s">
        <v>451</v>
      </c>
      <c r="K5" s="1567" t="s">
        <v>449</v>
      </c>
    </row>
    <row r="6" spans="1:11">
      <c r="A6" s="1706"/>
      <c r="B6" s="1707"/>
      <c r="C6" s="1567" t="s">
        <v>448</v>
      </c>
      <c r="D6" s="1567" t="str">
        <f>L3MET!C12</f>
        <v>M.ZIDANI</v>
      </c>
      <c r="E6" s="1567" t="str">
        <f>L3MET!C11</f>
        <v>S: 20</v>
      </c>
      <c r="F6" s="1567" t="str">
        <f>L3MET!C10</f>
        <v>Comportements méc. Mét. et all.</v>
      </c>
      <c r="G6" s="1568"/>
      <c r="H6" s="1567" t="s">
        <v>448</v>
      </c>
      <c r="I6" s="1567"/>
      <c r="J6" s="1567"/>
      <c r="K6" s="1567"/>
    </row>
    <row r="7" spans="1:11">
      <c r="A7" s="1706"/>
      <c r="B7" s="1707"/>
      <c r="C7" s="1567" t="s">
        <v>452</v>
      </c>
      <c r="D7" s="1567" t="str">
        <f>L3CM!C12</f>
        <v>M.BENMACHICHE</v>
      </c>
      <c r="E7" s="1567" t="str">
        <f>L3CM!C11</f>
        <v>Amphi 2</v>
      </c>
      <c r="F7" s="1567" t="str">
        <f>L3CM!C10</f>
        <v>Construction Mécanique1</v>
      </c>
      <c r="G7" s="1568"/>
      <c r="H7" s="1567" t="s">
        <v>452</v>
      </c>
      <c r="I7" s="1567"/>
      <c r="J7" s="1567"/>
      <c r="K7" s="1567"/>
    </row>
    <row r="8" spans="1:11">
      <c r="A8" s="1706"/>
      <c r="B8" s="1707"/>
      <c r="C8" s="1569" t="s">
        <v>452</v>
      </c>
      <c r="D8" s="1567"/>
      <c r="E8" s="1567"/>
      <c r="F8" s="1567"/>
      <c r="G8" s="1568"/>
      <c r="H8" s="1569" t="s">
        <v>452</v>
      </c>
      <c r="I8" s="1567"/>
      <c r="J8" s="1567"/>
      <c r="K8" s="1567"/>
    </row>
    <row r="9" spans="1:11">
      <c r="A9" s="1706"/>
      <c r="B9" s="1707"/>
      <c r="C9" s="1569" t="s">
        <v>452</v>
      </c>
      <c r="D9" s="1567"/>
      <c r="E9" s="1567"/>
      <c r="F9" s="1567"/>
      <c r="G9" s="1568"/>
      <c r="H9" s="1569" t="s">
        <v>452</v>
      </c>
      <c r="I9" s="1567"/>
      <c r="J9" s="1567"/>
      <c r="K9" s="1567"/>
    </row>
    <row r="10" spans="1:11">
      <c r="A10" s="1706"/>
      <c r="B10" s="1707"/>
      <c r="C10" s="1569" t="s">
        <v>452</v>
      </c>
      <c r="D10" s="1567"/>
      <c r="E10" s="1567"/>
      <c r="F10" s="1567"/>
      <c r="G10" s="1568"/>
      <c r="H10" s="1569" t="s">
        <v>452</v>
      </c>
      <c r="I10" s="1567"/>
      <c r="J10" s="1567"/>
      <c r="K10" s="1567"/>
    </row>
    <row r="11" spans="1:11">
      <c r="A11" s="1706"/>
      <c r="B11" s="1707"/>
      <c r="C11" s="1567" t="s">
        <v>453</v>
      </c>
      <c r="D11" s="1567" t="str">
        <f>L3ENRG!C12</f>
        <v>N.BELGHAR</v>
      </c>
      <c r="E11" s="1567" t="str">
        <f>L3ENRG!C11</f>
        <v>Amphi 3</v>
      </c>
      <c r="F11" s="1567" t="str">
        <f>L3ENRG!C10</f>
        <v>Mécanique des fluides 2</v>
      </c>
      <c r="G11" s="1568"/>
      <c r="H11" s="1567" t="s">
        <v>453</v>
      </c>
      <c r="I11" s="1570"/>
      <c r="J11" s="1567"/>
      <c r="K11" s="1570"/>
    </row>
    <row r="12" spans="1:11">
      <c r="A12" s="1706"/>
      <c r="B12" s="1707"/>
      <c r="C12" s="1569" t="s">
        <v>453</v>
      </c>
      <c r="D12" s="1567"/>
      <c r="E12" s="1567"/>
      <c r="F12" s="1567"/>
      <c r="G12" s="1568"/>
      <c r="H12" s="1569" t="s">
        <v>453</v>
      </c>
      <c r="I12" s="1567"/>
      <c r="J12" s="1567"/>
      <c r="K12" s="1567"/>
    </row>
    <row r="13" spans="1:11">
      <c r="A13" s="1706"/>
      <c r="B13" s="1707"/>
      <c r="C13" s="1569" t="s">
        <v>453</v>
      </c>
      <c r="D13" s="1567"/>
      <c r="E13" s="1567"/>
      <c r="F13" s="1567"/>
      <c r="G13" s="1568"/>
      <c r="H13" s="1569" t="s">
        <v>453</v>
      </c>
      <c r="I13" s="1567"/>
      <c r="J13" s="1567"/>
      <c r="K13" s="1567"/>
    </row>
    <row r="14" spans="1:11">
      <c r="A14" s="1706"/>
      <c r="B14" s="1707"/>
      <c r="C14" s="1569" t="s">
        <v>453</v>
      </c>
      <c r="D14" s="1567"/>
      <c r="E14" s="1567"/>
      <c r="F14" s="1567"/>
      <c r="G14" s="1568"/>
      <c r="H14" s="1569" t="s">
        <v>453</v>
      </c>
      <c r="I14" s="1567"/>
      <c r="J14" s="1567"/>
      <c r="K14" s="1567"/>
    </row>
    <row r="15" spans="1:11" ht="6.75" customHeight="1">
      <c r="A15" s="1706"/>
      <c r="B15" s="1707"/>
      <c r="C15" s="1568"/>
      <c r="D15" s="1568"/>
      <c r="E15" s="1568"/>
      <c r="F15" s="1568"/>
      <c r="G15" s="1568"/>
      <c r="H15" s="1568"/>
      <c r="I15" s="1568"/>
      <c r="J15" s="1568"/>
      <c r="K15" s="1568"/>
    </row>
    <row r="16" spans="1:11">
      <c r="A16" s="1706"/>
      <c r="B16" s="1707"/>
      <c r="C16" s="1567" t="s">
        <v>454</v>
      </c>
      <c r="D16" s="1567" t="str">
        <f>M1MET!C12</f>
        <v>Z.BOUMERZOUG</v>
      </c>
      <c r="E16" s="1567" t="str">
        <f>M1MET!C11</f>
        <v>S:27</v>
      </c>
      <c r="F16" s="1567" t="str">
        <f>M1MET!C10</f>
        <v>Transformation de phases</v>
      </c>
      <c r="G16" s="1568"/>
      <c r="H16" s="1567" t="s">
        <v>454</v>
      </c>
      <c r="I16" s="1567" t="str">
        <f>M1MET!E12</f>
        <v>Z.BOUMERZOUG</v>
      </c>
      <c r="J16" s="1567" t="str">
        <f>M1MET!E11</f>
        <v>S:27</v>
      </c>
      <c r="K16" s="1567" t="str">
        <f>M1MET!E10</f>
        <v>Anglais technique et terminologie</v>
      </c>
    </row>
    <row r="17" spans="1:11">
      <c r="A17" s="1706"/>
      <c r="B17" s="1707"/>
      <c r="C17" s="1567" t="s">
        <v>455</v>
      </c>
      <c r="D17" s="1567" t="str">
        <f>M1CM!C12</f>
        <v>A.BENCHABANE</v>
      </c>
      <c r="E17" s="1567" t="s">
        <v>461</v>
      </c>
      <c r="F17" s="1567" t="str">
        <f>M1CM!C10</f>
        <v>Mécanique des fluides appliquée</v>
      </c>
      <c r="G17" s="1568"/>
      <c r="H17" s="1567" t="s">
        <v>455</v>
      </c>
      <c r="I17" s="1567"/>
      <c r="J17" s="1567"/>
      <c r="K17" s="1567"/>
    </row>
    <row r="18" spans="1:11">
      <c r="A18" s="1706"/>
      <c r="B18" s="1707"/>
      <c r="C18" s="1569" t="s">
        <v>455</v>
      </c>
      <c r="D18" s="1567"/>
      <c r="E18" s="1567"/>
      <c r="F18" s="1567"/>
      <c r="G18" s="1568"/>
      <c r="H18" s="1569" t="s">
        <v>455</v>
      </c>
      <c r="I18" s="1567"/>
      <c r="J18" s="1567"/>
      <c r="K18" s="1567"/>
    </row>
    <row r="19" spans="1:11">
      <c r="A19" s="1706"/>
      <c r="B19" s="1707"/>
      <c r="C19" s="1569" t="s">
        <v>455</v>
      </c>
      <c r="D19" s="1567"/>
      <c r="E19" s="1567" t="s">
        <v>462</v>
      </c>
      <c r="F19" s="1567"/>
      <c r="G19" s="1568"/>
      <c r="H19" s="1569" t="s">
        <v>455</v>
      </c>
      <c r="I19" s="1567"/>
      <c r="J19" s="1567"/>
      <c r="K19" s="1567"/>
    </row>
    <row r="20" spans="1:11">
      <c r="A20" s="1706"/>
      <c r="B20" s="1707"/>
      <c r="C20" s="1569" t="s">
        <v>455</v>
      </c>
      <c r="D20" s="1567"/>
      <c r="E20" s="1567"/>
      <c r="F20" s="1567"/>
      <c r="G20" s="1568"/>
      <c r="H20" s="1569" t="s">
        <v>455</v>
      </c>
      <c r="I20" s="1567"/>
      <c r="J20" s="1567"/>
      <c r="K20" s="1567"/>
    </row>
    <row r="21" spans="1:11">
      <c r="A21" s="1706"/>
      <c r="B21" s="1707"/>
      <c r="C21" s="1567" t="s">
        <v>456</v>
      </c>
      <c r="D21" s="1567" t="str">
        <f>M1ENRG!C12</f>
        <v>M.ZELLOUF</v>
      </c>
      <c r="E21" s="1567" t="s">
        <v>463</v>
      </c>
      <c r="F21" s="1567" t="str">
        <f>M1ENRG!C10</f>
        <v>Transfert de chal. et de masse appr.</v>
      </c>
      <c r="G21" s="1568"/>
      <c r="H21" s="1567" t="s">
        <v>456</v>
      </c>
      <c r="I21" s="1567"/>
      <c r="J21" s="1567"/>
      <c r="K21" s="1567"/>
    </row>
    <row r="22" spans="1:11">
      <c r="A22" s="1706"/>
      <c r="B22" s="1707"/>
      <c r="C22" s="1569" t="s">
        <v>456</v>
      </c>
      <c r="D22" s="1567"/>
      <c r="E22" s="1567"/>
      <c r="F22" s="1567"/>
      <c r="G22" s="1568"/>
      <c r="H22" s="1569" t="s">
        <v>456</v>
      </c>
      <c r="I22" s="1567"/>
      <c r="J22" s="1567"/>
      <c r="K22" s="1567"/>
    </row>
    <row r="23" spans="1:11">
      <c r="A23" s="1706"/>
      <c r="B23" s="1707"/>
      <c r="C23" s="1569" t="s">
        <v>456</v>
      </c>
      <c r="D23" s="1567"/>
      <c r="E23" s="1567" t="s">
        <v>464</v>
      </c>
      <c r="F23" s="1567"/>
      <c r="G23" s="1568"/>
      <c r="H23" s="1569" t="s">
        <v>456</v>
      </c>
      <c r="I23" s="1567"/>
      <c r="J23" s="1567"/>
      <c r="K23" s="1567"/>
    </row>
    <row r="24" spans="1:11">
      <c r="A24" s="1706"/>
      <c r="B24" s="1707"/>
      <c r="C24" s="1569" t="s">
        <v>456</v>
      </c>
      <c r="D24" s="1567"/>
      <c r="E24" s="1567"/>
      <c r="F24" s="1567"/>
      <c r="G24" s="1568"/>
      <c r="H24" s="1569" t="s">
        <v>456</v>
      </c>
      <c r="I24" s="1567"/>
      <c r="J24" s="1567"/>
      <c r="K24" s="1567"/>
    </row>
    <row r="25" spans="1:11" ht="6" customHeight="1">
      <c r="A25" s="1706"/>
      <c r="B25" s="1707"/>
      <c r="C25" s="1568"/>
      <c r="D25" s="1568"/>
      <c r="E25" s="1568"/>
      <c r="F25" s="1568"/>
      <c r="G25" s="1568"/>
      <c r="H25" s="1568"/>
      <c r="I25" s="1568"/>
      <c r="J25" s="1568"/>
      <c r="K25" s="1568"/>
    </row>
    <row r="26" spans="1:11">
      <c r="A26" s="1706"/>
      <c r="B26" s="1707"/>
      <c r="C26" s="1567" t="s">
        <v>457</v>
      </c>
      <c r="D26" s="1567"/>
      <c r="E26" s="1567"/>
      <c r="F26" s="1567"/>
      <c r="G26" s="1568"/>
      <c r="H26" s="1567" t="s">
        <v>457</v>
      </c>
      <c r="I26" s="1567" t="str">
        <f>M2MET!E12</f>
        <v>M.ZIDANI</v>
      </c>
      <c r="J26" s="1567" t="str">
        <f>M2MET!E11</f>
        <v>S:18</v>
      </c>
      <c r="K26" s="1567" t="str">
        <f>M2MET!E10</f>
        <v>Matériaux innovants</v>
      </c>
    </row>
    <row r="27" spans="1:11">
      <c r="A27" s="1706"/>
      <c r="B27" s="1707"/>
      <c r="C27" s="1567" t="s">
        <v>458</v>
      </c>
      <c r="D27" s="1567" t="str">
        <f>M2CM!C12</f>
        <v>C.DERFOUF</v>
      </c>
      <c r="E27" s="1567" t="str">
        <f>M2CM!C11</f>
        <v>S: 29</v>
      </c>
      <c r="F27" s="1567" t="str">
        <f>M2CM!C10</f>
        <v>Matériaux</v>
      </c>
      <c r="G27" s="1568"/>
      <c r="H27" s="1567" t="s">
        <v>458</v>
      </c>
      <c r="I27" s="1567"/>
      <c r="J27" s="1567"/>
      <c r="K27" s="1567"/>
    </row>
    <row r="28" spans="1:11">
      <c r="A28" s="1706"/>
      <c r="B28" s="1707"/>
      <c r="C28" s="1569" t="s">
        <v>458</v>
      </c>
      <c r="D28" s="1567"/>
      <c r="E28" s="1567"/>
      <c r="F28" s="1567"/>
      <c r="G28" s="1568"/>
      <c r="H28" s="1569" t="s">
        <v>458</v>
      </c>
      <c r="I28" s="1567"/>
      <c r="J28" s="1567"/>
      <c r="K28" s="1567"/>
    </row>
    <row r="29" spans="1:11">
      <c r="A29" s="1706"/>
      <c r="B29" s="1707"/>
      <c r="C29" s="1569" t="s">
        <v>458</v>
      </c>
      <c r="D29" s="1567"/>
      <c r="E29" s="1567"/>
      <c r="F29" s="1567"/>
      <c r="G29" s="1568"/>
      <c r="H29" s="1569" t="s">
        <v>458</v>
      </c>
      <c r="I29" s="1567"/>
      <c r="J29" s="1567"/>
      <c r="K29" s="1567"/>
    </row>
    <row r="30" spans="1:11">
      <c r="A30" s="1706"/>
      <c r="B30" s="1707"/>
      <c r="C30" s="1569" t="s">
        <v>458</v>
      </c>
      <c r="D30" s="1567"/>
      <c r="E30" s="1567"/>
      <c r="F30" s="1567"/>
      <c r="G30" s="1568"/>
      <c r="H30" s="1569" t="s">
        <v>458</v>
      </c>
      <c r="I30" s="1567"/>
      <c r="J30" s="1567"/>
      <c r="K30" s="1567"/>
    </row>
    <row r="31" spans="1:11">
      <c r="A31" s="1706"/>
      <c r="B31" s="1707"/>
      <c r="C31" s="1567" t="s">
        <v>459</v>
      </c>
      <c r="D31" s="1567"/>
      <c r="E31" s="1567"/>
      <c r="F31" s="1567"/>
      <c r="G31" s="1568"/>
      <c r="H31" s="1567" t="s">
        <v>459</v>
      </c>
      <c r="I31" s="1567" t="str">
        <f>M2ENRG!E12</f>
        <v>N.BOULTIF</v>
      </c>
      <c r="J31" s="1567" t="str">
        <f>M2ENRG!E11</f>
        <v>Amphi 3</v>
      </c>
      <c r="K31" s="1567" t="str">
        <f>M2ENRG!E10</f>
        <v>Cryogénie</v>
      </c>
    </row>
    <row r="32" spans="1:11">
      <c r="A32" s="1706"/>
      <c r="B32" s="1707"/>
      <c r="C32" s="1569" t="s">
        <v>459</v>
      </c>
      <c r="D32" s="1567"/>
      <c r="E32" s="1567"/>
      <c r="F32" s="1567"/>
      <c r="G32" s="1568"/>
      <c r="H32" s="1569" t="s">
        <v>459</v>
      </c>
      <c r="I32" s="1567"/>
      <c r="J32" s="1567"/>
      <c r="K32" s="1567"/>
    </row>
    <row r="33" spans="1:11">
      <c r="A33" s="1706"/>
      <c r="B33" s="1707"/>
      <c r="C33" s="1569" t="s">
        <v>459</v>
      </c>
      <c r="D33" s="1567"/>
      <c r="E33" s="1567"/>
      <c r="F33" s="1567"/>
      <c r="G33" s="1568"/>
      <c r="H33" s="1569" t="s">
        <v>459</v>
      </c>
      <c r="I33" s="1567"/>
      <c r="J33" s="1567"/>
      <c r="K33" s="1567"/>
    </row>
    <row r="34" spans="1:11">
      <c r="A34" s="1706"/>
      <c r="B34" s="1707"/>
      <c r="C34" s="1569" t="s">
        <v>459</v>
      </c>
      <c r="D34" s="1567"/>
      <c r="E34" s="1567"/>
      <c r="F34" s="1567"/>
      <c r="G34" s="1568"/>
      <c r="H34" s="1569" t="s">
        <v>459</v>
      </c>
      <c r="I34" s="1567"/>
      <c r="J34" s="1567"/>
      <c r="K34" s="1567"/>
    </row>
    <row r="35" spans="1:11" ht="15.75" customHeight="1">
      <c r="A35" s="1571"/>
      <c r="B35" s="1571"/>
      <c r="C35" s="1571"/>
      <c r="D35" s="1571"/>
      <c r="E35" s="1571"/>
      <c r="F35" s="1571"/>
      <c r="G35" s="1571"/>
      <c r="H35" s="1571"/>
      <c r="I35" s="1571"/>
      <c r="J35" s="1571"/>
      <c r="K35" s="1571"/>
    </row>
    <row r="36" spans="1:11">
      <c r="A36" s="1709"/>
      <c r="B36" s="1710"/>
      <c r="C36" s="1708" t="s">
        <v>421</v>
      </c>
      <c r="D36" s="1708"/>
      <c r="E36" s="1708"/>
      <c r="F36" s="1708"/>
      <c r="G36" s="1568"/>
      <c r="H36" s="1713" t="s">
        <v>421</v>
      </c>
      <c r="I36" s="1714"/>
      <c r="J36" s="1714"/>
      <c r="K36" s="1714"/>
    </row>
    <row r="37" spans="1:11">
      <c r="A37" s="1709"/>
      <c r="B37" s="1710"/>
      <c r="C37" s="1708" t="s">
        <v>417</v>
      </c>
      <c r="D37" s="1708"/>
      <c r="E37" s="1708"/>
      <c r="F37" s="1708"/>
      <c r="G37" s="1568"/>
      <c r="H37" s="1713" t="s">
        <v>419</v>
      </c>
      <c r="I37" s="1714"/>
      <c r="J37" s="1714"/>
      <c r="K37" s="1714"/>
    </row>
    <row r="38" spans="1:11">
      <c r="A38" s="1709"/>
      <c r="B38" s="1710"/>
      <c r="C38" s="1567"/>
      <c r="D38" s="1567"/>
      <c r="E38" s="1567"/>
      <c r="G38" s="1568"/>
      <c r="H38" s="1567"/>
      <c r="I38" s="1567"/>
      <c r="J38" s="1567"/>
      <c r="K38" s="1567"/>
    </row>
    <row r="39" spans="1:11">
      <c r="A39" s="1709"/>
      <c r="B39" s="1710"/>
      <c r="C39" s="1567"/>
      <c r="D39" s="1567" t="s">
        <v>450</v>
      </c>
      <c r="E39" s="1567" t="s">
        <v>451</v>
      </c>
      <c r="F39" s="1567" t="s">
        <v>449</v>
      </c>
      <c r="G39" s="1568"/>
      <c r="H39" s="1567"/>
      <c r="I39" s="1567" t="s">
        <v>450</v>
      </c>
      <c r="J39" s="1567" t="s">
        <v>451</v>
      </c>
      <c r="K39" s="1567" t="s">
        <v>449</v>
      </c>
    </row>
    <row r="40" spans="1:11">
      <c r="A40" s="1709"/>
      <c r="B40" s="1710"/>
      <c r="C40" s="1567" t="s">
        <v>448</v>
      </c>
      <c r="D40" s="1567" t="str">
        <f>L3MET!C18</f>
        <v>S.MESSAOUDI</v>
      </c>
      <c r="E40" s="1567" t="str">
        <f>L3MET!C17</f>
        <v>S:20</v>
      </c>
      <c r="F40" s="1567" t="str">
        <f>L3MET!C16</f>
        <v>Métallurgie physique 1</v>
      </c>
      <c r="G40" s="1568"/>
      <c r="H40" s="1567" t="s">
        <v>448</v>
      </c>
      <c r="I40" s="1567"/>
      <c r="J40" s="1567"/>
      <c r="K40" s="1567"/>
    </row>
    <row r="41" spans="1:11">
      <c r="A41" s="1709"/>
      <c r="B41" s="1710"/>
      <c r="C41" s="1567" t="s">
        <v>452</v>
      </c>
      <c r="D41" s="1567" t="str">
        <f>L3CM!C18</f>
        <v>Y.DJEBLOUN</v>
      </c>
      <c r="E41" s="1567" t="str">
        <f>L3CM!C17</f>
        <v>Amphi 2</v>
      </c>
      <c r="F41" s="1567" t="str">
        <f>L3CM!C16</f>
        <v>Elasticité</v>
      </c>
      <c r="G41" s="1568"/>
      <c r="H41" s="1567" t="s">
        <v>452</v>
      </c>
      <c r="I41" s="1567"/>
      <c r="J41" s="1567"/>
      <c r="K41" s="1567"/>
    </row>
    <row r="42" spans="1:11">
      <c r="A42" s="1709"/>
      <c r="B42" s="1710"/>
      <c r="C42" s="1569" t="s">
        <v>452</v>
      </c>
      <c r="D42" s="1567"/>
      <c r="E42" s="1567"/>
      <c r="F42" s="1567"/>
      <c r="G42" s="1568"/>
      <c r="H42" s="1569" t="s">
        <v>452</v>
      </c>
      <c r="I42" s="1567"/>
      <c r="J42" s="1567"/>
      <c r="K42" s="1567"/>
    </row>
    <row r="43" spans="1:11">
      <c r="A43" s="1709"/>
      <c r="B43" s="1710"/>
      <c r="C43" s="1569" t="s">
        <v>452</v>
      </c>
      <c r="D43" s="1567"/>
      <c r="E43" s="1567"/>
      <c r="F43" s="1567"/>
      <c r="G43" s="1568"/>
      <c r="H43" s="1569" t="s">
        <v>452</v>
      </c>
      <c r="I43" s="1567"/>
      <c r="J43" s="1567"/>
      <c r="K43" s="1567"/>
    </row>
    <row r="44" spans="1:11">
      <c r="A44" s="1709"/>
      <c r="B44" s="1710"/>
      <c r="C44" s="1569" t="s">
        <v>452</v>
      </c>
      <c r="D44" s="1567"/>
      <c r="E44" s="1567"/>
      <c r="F44" s="1567"/>
      <c r="G44" s="1568"/>
      <c r="H44" s="1569" t="s">
        <v>452</v>
      </c>
      <c r="I44" s="1567"/>
      <c r="J44" s="1567"/>
      <c r="K44" s="1567"/>
    </row>
    <row r="45" spans="1:11">
      <c r="A45" s="1709"/>
      <c r="B45" s="1710"/>
      <c r="C45" s="1567" t="s">
        <v>453</v>
      </c>
      <c r="D45" s="1567" t="str">
        <f>L3ENRG!C18</f>
        <v>N.BOULTIF</v>
      </c>
      <c r="E45" s="1567" t="str">
        <f>L3ENRG!C17</f>
        <v>Amphi 3</v>
      </c>
      <c r="F45" s="1567" t="str">
        <f>L3ENRG!C16</f>
        <v>Transfert de chaleur 1</v>
      </c>
      <c r="G45" s="1568"/>
      <c r="H45" s="1567" t="s">
        <v>453</v>
      </c>
      <c r="I45" s="1567"/>
      <c r="J45" s="1567"/>
      <c r="K45" s="1567"/>
    </row>
    <row r="46" spans="1:11">
      <c r="A46" s="1709"/>
      <c r="B46" s="1710"/>
      <c r="C46" s="1569" t="s">
        <v>453</v>
      </c>
      <c r="D46" s="1567"/>
      <c r="E46" s="1567"/>
      <c r="F46" s="1567"/>
      <c r="G46" s="1568"/>
      <c r="H46" s="1569" t="s">
        <v>453</v>
      </c>
      <c r="I46" s="1567"/>
      <c r="J46" s="1567"/>
      <c r="K46" s="1567"/>
    </row>
    <row r="47" spans="1:11">
      <c r="A47" s="1709"/>
      <c r="B47" s="1710"/>
      <c r="C47" s="1569" t="s">
        <v>453</v>
      </c>
      <c r="D47" s="1567"/>
      <c r="E47" s="1567"/>
      <c r="F47" s="1567"/>
      <c r="G47" s="1568"/>
      <c r="H47" s="1569" t="s">
        <v>453</v>
      </c>
      <c r="I47" s="1567"/>
      <c r="J47" s="1567"/>
      <c r="K47" s="1567"/>
    </row>
    <row r="48" spans="1:11">
      <c r="A48" s="1709"/>
      <c r="B48" s="1710"/>
      <c r="C48" s="1569" t="s">
        <v>453</v>
      </c>
      <c r="D48" s="1567"/>
      <c r="E48" s="1567"/>
      <c r="F48" s="1567"/>
      <c r="G48" s="1568"/>
      <c r="H48" s="1569" t="s">
        <v>453</v>
      </c>
      <c r="I48" s="1567"/>
      <c r="J48" s="1567"/>
      <c r="K48" s="1567"/>
    </row>
    <row r="49" spans="1:11">
      <c r="A49" s="1709"/>
      <c r="B49" s="1710"/>
      <c r="C49" s="1568"/>
      <c r="D49" s="1568"/>
      <c r="E49" s="1568"/>
      <c r="F49" s="1568"/>
      <c r="G49" s="1568"/>
      <c r="H49" s="1568"/>
      <c r="I49" s="1568"/>
      <c r="J49" s="1568"/>
      <c r="K49" s="1568"/>
    </row>
    <row r="50" spans="1:11">
      <c r="A50" s="1709"/>
      <c r="B50" s="1710"/>
      <c r="C50" s="1567" t="s">
        <v>454</v>
      </c>
      <c r="D50" s="1567"/>
      <c r="E50" s="1567"/>
      <c r="F50" s="1567"/>
      <c r="G50" s="1568"/>
      <c r="H50" s="1567" t="s">
        <v>454</v>
      </c>
      <c r="I50" s="1567" t="str">
        <f>M1MET!E18</f>
        <v>S.MESSAOUDI</v>
      </c>
      <c r="J50" s="1567" t="str">
        <f>M1MET!E17</f>
        <v>S:27</v>
      </c>
      <c r="K50" s="1567" t="str">
        <f>M1MET!E16</f>
        <v>Radiocristallographie</v>
      </c>
    </row>
    <row r="51" spans="1:11">
      <c r="A51" s="1709"/>
      <c r="B51" s="1710"/>
      <c r="C51" s="1567" t="s">
        <v>455</v>
      </c>
      <c r="D51" s="1567" t="str">
        <f>M1CM!C18</f>
        <v>N.DRIAS</v>
      </c>
      <c r="E51" s="1570" t="s">
        <v>461</v>
      </c>
      <c r="F51" s="1567" t="str">
        <f>M1CM!C16</f>
        <v>Résistance des matériaux Avancée</v>
      </c>
      <c r="G51" s="1568"/>
      <c r="H51" s="1567" t="s">
        <v>455</v>
      </c>
      <c r="I51" s="1567"/>
      <c r="J51" s="1567"/>
      <c r="K51" s="1567"/>
    </row>
    <row r="52" spans="1:11">
      <c r="A52" s="1709"/>
      <c r="B52" s="1710"/>
      <c r="C52" s="1569" t="s">
        <v>455</v>
      </c>
      <c r="D52" s="1567"/>
      <c r="E52" s="1570"/>
      <c r="F52" s="1567"/>
      <c r="G52" s="1568"/>
      <c r="H52" s="1569" t="s">
        <v>455</v>
      </c>
      <c r="I52" s="1567"/>
      <c r="J52" s="1567"/>
      <c r="K52" s="1567"/>
    </row>
    <row r="53" spans="1:11">
      <c r="A53" s="1709"/>
      <c r="B53" s="1710"/>
      <c r="C53" s="1569" t="s">
        <v>455</v>
      </c>
      <c r="D53" s="1567"/>
      <c r="E53" s="1570" t="s">
        <v>462</v>
      </c>
      <c r="F53" s="1567"/>
      <c r="G53" s="1568"/>
      <c r="H53" s="1569" t="s">
        <v>455</v>
      </c>
      <c r="I53" s="1567"/>
      <c r="J53" s="1567"/>
      <c r="K53" s="1567"/>
    </row>
    <row r="54" spans="1:11">
      <c r="A54" s="1709"/>
      <c r="B54" s="1710"/>
      <c r="C54" s="1569" t="s">
        <v>455</v>
      </c>
      <c r="D54" s="1567"/>
      <c r="E54" s="1567"/>
      <c r="F54" s="1567"/>
      <c r="G54" s="1568"/>
      <c r="H54" s="1569" t="s">
        <v>455</v>
      </c>
      <c r="I54" s="1567"/>
      <c r="J54" s="1567"/>
      <c r="K54" s="1567"/>
    </row>
    <row r="55" spans="1:11">
      <c r="A55" s="1709"/>
      <c r="B55" s="1710"/>
      <c r="C55" s="1567" t="s">
        <v>456</v>
      </c>
      <c r="D55" s="1567" t="str">
        <f>M1ENRG!C18</f>
        <v>A.BOULEGROUNE</v>
      </c>
      <c r="E55" s="1570" t="s">
        <v>463</v>
      </c>
      <c r="F55" s="1567" t="str">
        <f>M1ENRG!C16</f>
        <v>P.Choix 1.1E:</v>
      </c>
      <c r="G55" s="1568"/>
      <c r="H55" s="1567" t="s">
        <v>456</v>
      </c>
      <c r="I55" s="1567" t="str">
        <f>M1ENRG!E18</f>
        <v>N.CHOUCHANE</v>
      </c>
      <c r="J55" s="1570" t="s">
        <v>463</v>
      </c>
      <c r="K55" s="1567" t="str">
        <f>M1ENRG!E16</f>
        <v>P.Choix 2.1E:</v>
      </c>
    </row>
    <row r="56" spans="1:11">
      <c r="A56" s="1709"/>
      <c r="B56" s="1710"/>
      <c r="C56" s="1569" t="s">
        <v>456</v>
      </c>
      <c r="D56" s="1567"/>
      <c r="E56" s="1567"/>
      <c r="F56" s="1567"/>
      <c r="G56" s="1568"/>
      <c r="H56" s="1569" t="s">
        <v>456</v>
      </c>
      <c r="I56" s="1567"/>
      <c r="J56" s="1567"/>
      <c r="K56" s="1567"/>
    </row>
    <row r="57" spans="1:11">
      <c r="A57" s="1709"/>
      <c r="B57" s="1710"/>
      <c r="C57" s="1569" t="s">
        <v>456</v>
      </c>
      <c r="D57" s="1567"/>
      <c r="E57" s="1570" t="s">
        <v>464</v>
      </c>
      <c r="F57" s="1567"/>
      <c r="G57" s="1568"/>
      <c r="H57" s="1569" t="s">
        <v>456</v>
      </c>
      <c r="I57" s="1567"/>
      <c r="J57" s="1570" t="s">
        <v>464</v>
      </c>
      <c r="K57" s="1567"/>
    </row>
    <row r="58" spans="1:11">
      <c r="A58" s="1709"/>
      <c r="B58" s="1710"/>
      <c r="C58" s="1569" t="s">
        <v>456</v>
      </c>
      <c r="D58" s="1567"/>
      <c r="E58" s="1567"/>
      <c r="F58" s="1567"/>
      <c r="G58" s="1568"/>
      <c r="H58" s="1569" t="s">
        <v>456</v>
      </c>
      <c r="I58" s="1567"/>
      <c r="J58" s="1567"/>
      <c r="K58" s="1567"/>
    </row>
    <row r="59" spans="1:11">
      <c r="A59" s="1709"/>
      <c r="B59" s="1710"/>
      <c r="C59" s="1568"/>
      <c r="D59" s="1568"/>
      <c r="E59" s="1568"/>
      <c r="F59" s="1568"/>
      <c r="G59" s="1568"/>
      <c r="H59" s="1568"/>
      <c r="I59" s="1568"/>
      <c r="J59" s="1568"/>
      <c r="K59" s="1568"/>
    </row>
    <row r="60" spans="1:11">
      <c r="A60" s="1709"/>
      <c r="B60" s="1710"/>
      <c r="C60" s="1567" t="s">
        <v>457</v>
      </c>
      <c r="D60" s="1567" t="str">
        <f>M2MET!C18</f>
        <v>H.BENTRAH</v>
      </c>
      <c r="E60" s="1567" t="str">
        <f>M2MET!C17</f>
        <v>S:18</v>
      </c>
      <c r="F60" s="1567" t="str">
        <f>M2MET!C16</f>
        <v>Métaux et alliages non ferreux</v>
      </c>
      <c r="G60" s="1568"/>
      <c r="H60" s="1567" t="s">
        <v>457</v>
      </c>
      <c r="I60" s="1567" t="str">
        <f>M2MET!E18</f>
        <v>A.BOULEGROUNE</v>
      </c>
      <c r="J60" s="1567" t="str">
        <f>M2MET!E17</f>
        <v>S:18</v>
      </c>
      <c r="K60" s="1567" t="str">
        <f>M2MET!E16</f>
        <v>Matériaux non métalliques</v>
      </c>
    </row>
    <row r="61" spans="1:11">
      <c r="A61" s="1709"/>
      <c r="B61" s="1710"/>
      <c r="C61" s="1567" t="s">
        <v>458</v>
      </c>
      <c r="D61" s="1567" t="str">
        <f>M2CM!C18</f>
        <v>M.N.AMRANE</v>
      </c>
      <c r="E61" s="1567" t="str">
        <f>M2CM!C17</f>
        <v>S: 29</v>
      </c>
      <c r="F61" s="1567" t="str">
        <f>M2CM!C16</f>
        <v xml:space="preserve">Dynamique des machines tournantes </v>
      </c>
      <c r="G61" s="1568"/>
      <c r="H61" s="1567" t="s">
        <v>458</v>
      </c>
      <c r="I61" s="1567"/>
      <c r="J61" s="1567"/>
      <c r="K61" s="1567"/>
    </row>
    <row r="62" spans="1:11">
      <c r="A62" s="1709"/>
      <c r="B62" s="1710"/>
      <c r="C62" s="1569" t="s">
        <v>458</v>
      </c>
      <c r="D62" s="1567"/>
      <c r="E62" s="1567"/>
      <c r="F62" s="1567"/>
      <c r="G62" s="1568"/>
      <c r="H62" s="1569" t="s">
        <v>458</v>
      </c>
      <c r="I62" s="1567"/>
      <c r="J62" s="1567"/>
      <c r="K62" s="1567"/>
    </row>
    <row r="63" spans="1:11">
      <c r="A63" s="1709"/>
      <c r="B63" s="1710"/>
      <c r="C63" s="1569" t="s">
        <v>458</v>
      </c>
      <c r="D63" s="1567"/>
      <c r="E63" s="1567"/>
      <c r="F63" s="1567"/>
      <c r="G63" s="1568"/>
      <c r="H63" s="1569" t="s">
        <v>458</v>
      </c>
      <c r="I63" s="1567"/>
      <c r="J63" s="1567"/>
      <c r="K63" s="1567"/>
    </row>
    <row r="64" spans="1:11">
      <c r="A64" s="1709"/>
      <c r="B64" s="1710"/>
      <c r="C64" s="1569" t="s">
        <v>458</v>
      </c>
      <c r="D64" s="1567"/>
      <c r="E64" s="1567"/>
      <c r="F64" s="1567"/>
      <c r="G64" s="1568"/>
      <c r="H64" s="1569" t="s">
        <v>458</v>
      </c>
      <c r="I64" s="1567"/>
      <c r="J64" s="1567"/>
      <c r="K64" s="1567"/>
    </row>
    <row r="65" spans="1:11">
      <c r="A65" s="1709"/>
      <c r="B65" s="1710"/>
      <c r="C65" s="1567" t="s">
        <v>459</v>
      </c>
      <c r="D65" s="1567"/>
      <c r="E65" s="1567"/>
      <c r="F65" s="1567"/>
      <c r="G65" s="1568"/>
      <c r="H65" s="1567" t="s">
        <v>459</v>
      </c>
      <c r="I65" s="1567" t="str">
        <f>M2ENRG!E18</f>
        <v>K.AOUES</v>
      </c>
      <c r="J65" s="1567" t="str">
        <f>M2ENRG!E17</f>
        <v>Amphi 3</v>
      </c>
      <c r="K65" s="1567" t="str">
        <f>M2ENRG!E16</f>
        <v>Moteurs à comb. int. approfondi</v>
      </c>
    </row>
    <row r="66" spans="1:11">
      <c r="A66" s="1709"/>
      <c r="B66" s="1710"/>
      <c r="C66" s="1569" t="s">
        <v>459</v>
      </c>
      <c r="D66" s="1567"/>
      <c r="E66" s="1567"/>
      <c r="F66" s="1567"/>
      <c r="G66" s="1568"/>
      <c r="H66" s="1569" t="s">
        <v>459</v>
      </c>
      <c r="I66" s="1567"/>
      <c r="J66" s="1567"/>
      <c r="K66" s="1567"/>
    </row>
    <row r="67" spans="1:11">
      <c r="A67" s="1709"/>
      <c r="B67" s="1710"/>
      <c r="C67" s="1569" t="s">
        <v>459</v>
      </c>
      <c r="D67" s="1567"/>
      <c r="E67" s="1567"/>
      <c r="F67" s="1567"/>
      <c r="G67" s="1568"/>
      <c r="H67" s="1569" t="s">
        <v>459</v>
      </c>
      <c r="I67" s="1567"/>
      <c r="J67" s="1567"/>
      <c r="K67" s="1567"/>
    </row>
    <row r="68" spans="1:11">
      <c r="A68" s="1709"/>
      <c r="B68" s="1710"/>
      <c r="C68" s="1569" t="s">
        <v>459</v>
      </c>
      <c r="D68" s="1567"/>
      <c r="E68" s="1567"/>
      <c r="F68" s="1567"/>
      <c r="G68" s="1568"/>
      <c r="H68" s="1569" t="s">
        <v>459</v>
      </c>
      <c r="I68" s="1567"/>
      <c r="J68" s="1567"/>
      <c r="K68" s="1567"/>
    </row>
    <row r="69" spans="1:11" ht="14.25" customHeight="1">
      <c r="A69" s="1571"/>
      <c r="B69" s="1571"/>
      <c r="C69" s="1571"/>
      <c r="D69" s="1571"/>
      <c r="E69" s="1571"/>
      <c r="F69" s="1571"/>
      <c r="G69" s="1571"/>
      <c r="H69" s="1571"/>
      <c r="I69" s="1571"/>
      <c r="J69" s="1571"/>
      <c r="K69" s="1571"/>
    </row>
    <row r="70" spans="1:11">
      <c r="A70" s="1711"/>
      <c r="B70" s="1712"/>
      <c r="C70" s="1708" t="s">
        <v>422</v>
      </c>
      <c r="D70" s="1708"/>
      <c r="E70" s="1708"/>
      <c r="F70" s="1708"/>
      <c r="G70" s="1568"/>
      <c r="H70" s="1713" t="s">
        <v>422</v>
      </c>
      <c r="I70" s="1714"/>
      <c r="J70" s="1714"/>
      <c r="K70" s="1714"/>
    </row>
    <row r="71" spans="1:11">
      <c r="A71" s="1711"/>
      <c r="B71" s="1712"/>
      <c r="C71" s="1708" t="s">
        <v>417</v>
      </c>
      <c r="D71" s="1708"/>
      <c r="E71" s="1708"/>
      <c r="F71" s="1708"/>
      <c r="G71" s="1568"/>
      <c r="H71" s="1713" t="s">
        <v>419</v>
      </c>
      <c r="I71" s="1714"/>
      <c r="J71" s="1714"/>
      <c r="K71" s="1714"/>
    </row>
    <row r="72" spans="1:11">
      <c r="A72" s="1711"/>
      <c r="B72" s="1712"/>
      <c r="C72" s="1567"/>
      <c r="D72" s="1567"/>
      <c r="E72" s="1570"/>
      <c r="F72" s="1567"/>
      <c r="G72" s="1568"/>
      <c r="H72" s="1567"/>
      <c r="I72" s="1570"/>
      <c r="J72" s="1570"/>
      <c r="K72" s="1567"/>
    </row>
    <row r="73" spans="1:11">
      <c r="A73" s="1711"/>
      <c r="B73" s="1712"/>
      <c r="C73" s="1567"/>
      <c r="D73" s="1567" t="s">
        <v>450</v>
      </c>
      <c r="E73" s="1567" t="s">
        <v>451</v>
      </c>
      <c r="F73" s="1567" t="s">
        <v>449</v>
      </c>
      <c r="G73" s="1568"/>
      <c r="H73" s="1567"/>
      <c r="I73" s="1567" t="s">
        <v>450</v>
      </c>
      <c r="J73" s="1567" t="s">
        <v>451</v>
      </c>
      <c r="K73" s="1567" t="s">
        <v>449</v>
      </c>
    </row>
    <row r="74" spans="1:11">
      <c r="A74" s="1711"/>
      <c r="B74" s="1712"/>
      <c r="C74" s="1567" t="s">
        <v>448</v>
      </c>
      <c r="D74" s="1567" t="str">
        <f>L3MET!C24</f>
        <v>S.BENSAADA</v>
      </c>
      <c r="E74" s="1567" t="str">
        <f>L3MET!C23</f>
        <v>S:20</v>
      </c>
      <c r="F74" s="1567" t="str">
        <f>L3MET!C22</f>
        <v>Élaboration des mét. Fer.</v>
      </c>
      <c r="G74" s="1568"/>
      <c r="H74" s="1567" t="s">
        <v>448</v>
      </c>
      <c r="I74" s="1567" t="str">
        <f>L3MET!E24</f>
        <v>A.BEGAR</v>
      </c>
      <c r="J74" s="1567" t="str">
        <f>L3MET!E23</f>
        <v>S:20</v>
      </c>
      <c r="K74" s="1567" t="str">
        <f>L3MET!E22</f>
        <v>Normalisation en mét.</v>
      </c>
    </row>
    <row r="75" spans="1:11">
      <c r="A75" s="1711"/>
      <c r="B75" s="1712"/>
      <c r="C75" s="1567" t="s">
        <v>452</v>
      </c>
      <c r="D75" s="1567" t="str">
        <f>L3CM!C24</f>
        <v>L.SEDIRA</v>
      </c>
      <c r="E75" s="1567" t="str">
        <f>L3CM!C23</f>
        <v>Amphi 2</v>
      </c>
      <c r="F75" s="1567" t="str">
        <f>L3CM!C22</f>
        <v>Asservissement &amp; Régulation</v>
      </c>
      <c r="G75" s="1568"/>
      <c r="H75" s="1567" t="s">
        <v>452</v>
      </c>
      <c r="I75" s="1567" t="str">
        <f>L3CM!E24</f>
        <v>A.Sellam</v>
      </c>
      <c r="J75" s="1567" t="str">
        <f>L3CM!E23</f>
        <v>Amphi 2</v>
      </c>
      <c r="K75" s="1567" t="str">
        <f>L3CM!E22</f>
        <v>Maintenance</v>
      </c>
    </row>
    <row r="76" spans="1:11">
      <c r="A76" s="1711"/>
      <c r="B76" s="1712"/>
      <c r="C76" s="1569" t="s">
        <v>452</v>
      </c>
      <c r="D76" s="1567"/>
      <c r="E76" s="1567"/>
      <c r="F76" s="1567"/>
      <c r="G76" s="1568"/>
      <c r="H76" s="1569" t="s">
        <v>452</v>
      </c>
      <c r="I76" s="1567"/>
      <c r="J76" s="1567"/>
      <c r="K76" s="1567"/>
    </row>
    <row r="77" spans="1:11">
      <c r="A77" s="1711"/>
      <c r="B77" s="1712"/>
      <c r="C77" s="1569" t="s">
        <v>452</v>
      </c>
      <c r="D77" s="1567"/>
      <c r="E77" s="1567"/>
      <c r="F77" s="1567"/>
      <c r="G77" s="1568"/>
      <c r="H77" s="1569" t="s">
        <v>452</v>
      </c>
      <c r="I77" s="1567"/>
      <c r="J77" s="1567"/>
      <c r="K77" s="1567"/>
    </row>
    <row r="78" spans="1:11">
      <c r="A78" s="1711"/>
      <c r="B78" s="1712"/>
      <c r="C78" s="1569" t="s">
        <v>452</v>
      </c>
      <c r="D78" s="1567"/>
      <c r="E78" s="1567"/>
      <c r="F78" s="1567"/>
      <c r="G78" s="1568"/>
      <c r="H78" s="1569" t="s">
        <v>452</v>
      </c>
      <c r="I78" s="1567"/>
      <c r="J78" s="1567"/>
      <c r="K78" s="1567"/>
    </row>
    <row r="79" spans="1:11">
      <c r="A79" s="1711"/>
      <c r="B79" s="1712"/>
      <c r="C79" s="1567" t="s">
        <v>453</v>
      </c>
      <c r="D79" s="1567" t="str">
        <f>L3ENRG!C24</f>
        <v>L.SEDIRA</v>
      </c>
      <c r="E79" s="1567" t="str">
        <f>L3ENRG!C23</f>
        <v>Amphi 3</v>
      </c>
      <c r="F79" s="1567" t="str">
        <f>L3ENRG!C22</f>
        <v>Régulation &amp; asservissement</v>
      </c>
      <c r="G79" s="1568"/>
      <c r="H79" s="1567" t="s">
        <v>453</v>
      </c>
      <c r="I79" s="1567" t="str">
        <f>L3ENRG!E24</f>
        <v>A.ALIOUALI</v>
      </c>
      <c r="J79" s="1567" t="str">
        <f>L3ENRG!E23</f>
        <v>Amphi 3</v>
      </c>
      <c r="K79" s="1567" t="str">
        <f>L3ENRG!E22</f>
        <v>Eléments de machines</v>
      </c>
    </row>
    <row r="80" spans="1:11">
      <c r="A80" s="1711"/>
      <c r="B80" s="1712"/>
      <c r="C80" s="1569" t="s">
        <v>453</v>
      </c>
      <c r="D80" s="1567"/>
      <c r="E80" s="1567"/>
      <c r="F80" s="1567"/>
      <c r="G80" s="1568"/>
      <c r="H80" s="1569" t="s">
        <v>453</v>
      </c>
      <c r="I80" s="1567"/>
      <c r="J80" s="1567"/>
      <c r="K80" s="1567"/>
    </row>
    <row r="81" spans="1:11">
      <c r="A81" s="1711"/>
      <c r="B81" s="1712"/>
      <c r="C81" s="1569" t="s">
        <v>453</v>
      </c>
      <c r="D81" s="1567"/>
      <c r="E81" s="1567"/>
      <c r="F81" s="1567"/>
      <c r="G81" s="1568"/>
      <c r="H81" s="1569" t="s">
        <v>453</v>
      </c>
      <c r="I81" s="1567"/>
      <c r="J81" s="1567"/>
      <c r="K81" s="1567"/>
    </row>
    <row r="82" spans="1:11">
      <c r="A82" s="1711"/>
      <c r="B82" s="1712"/>
      <c r="C82" s="1569" t="s">
        <v>453</v>
      </c>
      <c r="D82" s="1567"/>
      <c r="E82" s="1567"/>
      <c r="F82" s="1567"/>
      <c r="G82" s="1568"/>
      <c r="H82" s="1569" t="s">
        <v>453</v>
      </c>
      <c r="I82" s="1567"/>
      <c r="J82" s="1567"/>
      <c r="K82" s="1567"/>
    </row>
    <row r="83" spans="1:11">
      <c r="A83" s="1711"/>
      <c r="B83" s="1712"/>
      <c r="C83" s="1568"/>
      <c r="D83" s="1568"/>
      <c r="E83" s="1568"/>
      <c r="F83" s="1568"/>
      <c r="G83" s="1568"/>
      <c r="H83" s="1568"/>
      <c r="I83" s="1568"/>
      <c r="J83" s="1568"/>
      <c r="K83" s="1568"/>
    </row>
    <row r="84" spans="1:11">
      <c r="A84" s="1711"/>
      <c r="B84" s="1712"/>
      <c r="C84" s="1567" t="s">
        <v>454</v>
      </c>
      <c r="D84" s="1567" t="str">
        <f>M1MET!C24</f>
        <v>A.BEGAR</v>
      </c>
      <c r="E84" s="1567" t="str">
        <f>M1MET!C23</f>
        <v>S:27</v>
      </c>
      <c r="F84" s="1567" t="str">
        <f>M1MET!C22</f>
        <v>Théorie des processus métal.</v>
      </c>
      <c r="G84" s="1568"/>
      <c r="H84" s="1567" t="s">
        <v>454</v>
      </c>
      <c r="I84" s="1567"/>
      <c r="J84" s="1567"/>
      <c r="K84" s="1567"/>
    </row>
    <row r="85" spans="1:11">
      <c r="A85" s="1711"/>
      <c r="B85" s="1712"/>
      <c r="C85" s="1567" t="s">
        <v>455</v>
      </c>
      <c r="D85" s="1567" t="str">
        <f>M1CM!C24</f>
        <v>M.HECINI</v>
      </c>
      <c r="E85" s="1570" t="s">
        <v>461</v>
      </c>
      <c r="F85" s="1567" t="str">
        <f>M1CM!C22</f>
        <v>Mécanique des milieux continus</v>
      </c>
      <c r="G85" s="1568"/>
      <c r="H85" s="1567" t="s">
        <v>455</v>
      </c>
      <c r="I85" s="1567"/>
      <c r="J85" s="1567"/>
      <c r="K85" s="1567"/>
    </row>
    <row r="86" spans="1:11">
      <c r="A86" s="1711"/>
      <c r="B86" s="1712"/>
      <c r="C86" s="1569" t="s">
        <v>455</v>
      </c>
      <c r="D86" s="1567"/>
      <c r="E86" s="1567"/>
      <c r="F86" s="1567"/>
      <c r="G86" s="1568"/>
      <c r="H86" s="1569" t="s">
        <v>455</v>
      </c>
      <c r="I86" s="1567"/>
      <c r="J86" s="1567"/>
      <c r="K86" s="1567"/>
    </row>
    <row r="87" spans="1:11">
      <c r="A87" s="1711"/>
      <c r="B87" s="1712"/>
      <c r="C87" s="1569" t="s">
        <v>455</v>
      </c>
      <c r="D87" s="1567"/>
      <c r="E87" s="1570" t="s">
        <v>462</v>
      </c>
      <c r="F87" s="1567"/>
      <c r="G87" s="1568"/>
      <c r="H87" s="1569" t="s">
        <v>455</v>
      </c>
      <c r="I87" s="1567"/>
      <c r="J87" s="1567"/>
      <c r="K87" s="1567"/>
    </row>
    <row r="88" spans="1:11">
      <c r="A88" s="1711"/>
      <c r="B88" s="1712"/>
      <c r="C88" s="1569" t="s">
        <v>455</v>
      </c>
      <c r="D88" s="1567"/>
      <c r="E88" s="1567"/>
      <c r="F88" s="1567"/>
      <c r="G88" s="1568"/>
      <c r="H88" s="1569" t="s">
        <v>455</v>
      </c>
      <c r="I88" s="1567"/>
      <c r="J88" s="1567"/>
      <c r="K88" s="1567"/>
    </row>
    <row r="89" spans="1:11">
      <c r="A89" s="1711"/>
      <c r="B89" s="1712"/>
      <c r="C89" s="1567" t="s">
        <v>456</v>
      </c>
      <c r="D89" s="1567" t="str">
        <f>M1ENRG!C24</f>
        <v>A.MOUMMI</v>
      </c>
      <c r="E89" s="1570" t="s">
        <v>463</v>
      </c>
      <c r="F89" s="1567" t="str">
        <f>M1ENRG!C22</f>
        <v>Machines thermiques</v>
      </c>
      <c r="G89" s="1568"/>
      <c r="H89" s="1567" t="s">
        <v>456</v>
      </c>
      <c r="I89" s="1567"/>
      <c r="J89" s="1567"/>
      <c r="K89" s="1567"/>
    </row>
    <row r="90" spans="1:11">
      <c r="A90" s="1711"/>
      <c r="B90" s="1712"/>
      <c r="C90" s="1569" t="s">
        <v>456</v>
      </c>
      <c r="D90" s="1567"/>
      <c r="E90" s="1567"/>
      <c r="F90" s="1567"/>
      <c r="G90" s="1568"/>
      <c r="H90" s="1569" t="s">
        <v>456</v>
      </c>
      <c r="I90" s="1567"/>
      <c r="J90" s="1567"/>
      <c r="K90" s="1567"/>
    </row>
    <row r="91" spans="1:11">
      <c r="A91" s="1711"/>
      <c r="B91" s="1712"/>
      <c r="C91" s="1569" t="s">
        <v>456</v>
      </c>
      <c r="D91" s="1567"/>
      <c r="E91" s="1570" t="s">
        <v>464</v>
      </c>
      <c r="F91" s="1567"/>
      <c r="G91" s="1568"/>
      <c r="H91" s="1569" t="s">
        <v>456</v>
      </c>
      <c r="I91" s="1567"/>
      <c r="J91" s="1567"/>
      <c r="K91" s="1567"/>
    </row>
    <row r="92" spans="1:11">
      <c r="A92" s="1711"/>
      <c r="B92" s="1712"/>
      <c r="C92" s="1569" t="s">
        <v>456</v>
      </c>
      <c r="D92" s="1567"/>
      <c r="E92" s="1567"/>
      <c r="F92" s="1567"/>
      <c r="G92" s="1568"/>
      <c r="H92" s="1569" t="s">
        <v>456</v>
      </c>
      <c r="I92" s="1567"/>
      <c r="J92" s="1567"/>
      <c r="K92" s="1567"/>
    </row>
    <row r="93" spans="1:11">
      <c r="A93" s="1711"/>
      <c r="B93" s="1712"/>
      <c r="C93" s="1568"/>
      <c r="D93" s="1568"/>
      <c r="E93" s="1568"/>
      <c r="F93" s="1568"/>
      <c r="G93" s="1568"/>
      <c r="H93" s="1568"/>
      <c r="I93" s="1568"/>
      <c r="J93" s="1568"/>
      <c r="K93" s="1568"/>
    </row>
    <row r="94" spans="1:11">
      <c r="A94" s="1711"/>
      <c r="B94" s="1712"/>
      <c r="C94" s="1567" t="s">
        <v>457</v>
      </c>
      <c r="D94" s="1567" t="str">
        <f>M2MET!C24</f>
        <v>A.BENCHABANE</v>
      </c>
      <c r="E94" s="1567" t="str">
        <f>M2MET!C23</f>
        <v>S:18</v>
      </c>
      <c r="F94" s="1567" t="str">
        <f>M2MET!C22</f>
        <v>Recherche doc. et conception de mém.</v>
      </c>
      <c r="G94" s="1568"/>
      <c r="H94" s="1567" t="s">
        <v>457</v>
      </c>
      <c r="I94" s="1567" t="str">
        <f>M2MET!E24</f>
        <v>S.BENSAADA</v>
      </c>
      <c r="J94" s="1567" t="str">
        <f>M2MET!E23</f>
        <v>S:18</v>
      </c>
      <c r="K94" s="1567" t="str">
        <f>M2MET!E22</f>
        <v>Métallurgie du soudage et contrôles</v>
      </c>
    </row>
    <row r="95" spans="1:11">
      <c r="A95" s="1711"/>
      <c r="B95" s="1712"/>
      <c r="C95" s="1567" t="s">
        <v>458</v>
      </c>
      <c r="D95" s="1567" t="str">
        <f>M2CM!C24</f>
        <v>A.BENCHABANE</v>
      </c>
      <c r="E95" s="1567" t="str">
        <f>M2CM!C23</f>
        <v>S: 29</v>
      </c>
      <c r="F95" s="1567" t="str">
        <f>M2CM!C22</f>
        <v>Recherche doc et conception de mém</v>
      </c>
      <c r="G95" s="1568"/>
      <c r="H95" s="1567" t="s">
        <v>458</v>
      </c>
      <c r="I95" s="1567" t="str">
        <f>M2CM!E24</f>
        <v>M.S.CHEBBAH</v>
      </c>
      <c r="J95" s="1567" t="str">
        <f>M2CM!E23</f>
        <v>S: 30</v>
      </c>
      <c r="K95" s="1567" t="str">
        <f>M2CM!E22</f>
        <v>Méca. de la rupture et fatigue</v>
      </c>
    </row>
    <row r="96" spans="1:11">
      <c r="A96" s="1711"/>
      <c r="B96" s="1712"/>
      <c r="C96" s="1569" t="s">
        <v>458</v>
      </c>
      <c r="D96" s="1567"/>
      <c r="E96" s="1567"/>
      <c r="F96" s="1567"/>
      <c r="G96" s="1568"/>
      <c r="H96" s="1569" t="s">
        <v>458</v>
      </c>
      <c r="I96" s="1567"/>
      <c r="J96" s="1567"/>
      <c r="K96" s="1567"/>
    </row>
    <row r="97" spans="1:11">
      <c r="A97" s="1711"/>
      <c r="B97" s="1712"/>
      <c r="C97" s="1569" t="s">
        <v>458</v>
      </c>
      <c r="D97" s="1567"/>
      <c r="E97" s="1567"/>
      <c r="F97" s="1567"/>
      <c r="G97" s="1568"/>
      <c r="H97" s="1569" t="s">
        <v>458</v>
      </c>
      <c r="I97" s="1567"/>
      <c r="J97" s="1567"/>
      <c r="K97" s="1567"/>
    </row>
    <row r="98" spans="1:11">
      <c r="A98" s="1711"/>
      <c r="B98" s="1712"/>
      <c r="C98" s="1569" t="s">
        <v>458</v>
      </c>
      <c r="D98" s="1567"/>
      <c r="E98" s="1567"/>
      <c r="F98" s="1567"/>
      <c r="G98" s="1568"/>
      <c r="H98" s="1569" t="s">
        <v>458</v>
      </c>
      <c r="I98" s="1567"/>
      <c r="J98" s="1567"/>
      <c r="K98" s="1567"/>
    </row>
    <row r="99" spans="1:11">
      <c r="A99" s="1711"/>
      <c r="B99" s="1712"/>
      <c r="C99" s="1567" t="s">
        <v>459</v>
      </c>
      <c r="D99" s="1567"/>
      <c r="E99" s="1567"/>
      <c r="F99" s="1567"/>
      <c r="G99" s="1568"/>
      <c r="H99" s="1567" t="s">
        <v>459</v>
      </c>
      <c r="I99" s="1567" t="str">
        <f>M2ENRG!E24</f>
        <v>A.MOUMMI</v>
      </c>
      <c r="J99" s="1570" t="s">
        <v>429</v>
      </c>
      <c r="K99" s="1567" t="str">
        <f>M2ENRG!E22</f>
        <v>Echangeurs de chaleur</v>
      </c>
    </row>
    <row r="100" spans="1:11">
      <c r="A100" s="1711"/>
      <c r="B100" s="1712"/>
      <c r="C100" s="1569" t="s">
        <v>459</v>
      </c>
      <c r="D100" s="1567"/>
      <c r="E100" s="1567"/>
      <c r="F100" s="1567"/>
      <c r="G100" s="1568"/>
      <c r="H100" s="1569" t="s">
        <v>459</v>
      </c>
      <c r="I100" s="1567"/>
      <c r="J100" s="1570" t="s">
        <v>461</v>
      </c>
      <c r="K100" s="1567"/>
    </row>
    <row r="101" spans="1:11">
      <c r="A101" s="1711"/>
      <c r="B101" s="1712"/>
      <c r="C101" s="1569" t="s">
        <v>459</v>
      </c>
      <c r="D101" s="1567"/>
      <c r="E101" s="1567"/>
      <c r="F101" s="1567"/>
      <c r="G101" s="1568"/>
      <c r="H101" s="1569" t="s">
        <v>459</v>
      </c>
      <c r="I101" s="1567"/>
      <c r="J101" s="1570" t="s">
        <v>465</v>
      </c>
      <c r="K101" s="1567"/>
    </row>
    <row r="102" spans="1:11">
      <c r="A102" s="1711"/>
      <c r="B102" s="1712"/>
      <c r="C102" s="1569" t="s">
        <v>459</v>
      </c>
      <c r="D102" s="1567"/>
      <c r="E102" s="1567"/>
      <c r="F102" s="1567"/>
      <c r="G102" s="1568"/>
      <c r="H102" s="1569" t="s">
        <v>459</v>
      </c>
      <c r="I102" s="1567"/>
      <c r="J102" s="1567"/>
      <c r="K102" s="1567"/>
    </row>
    <row r="103" spans="1:11" ht="12" customHeight="1">
      <c r="A103" s="1573"/>
      <c r="B103" s="1573"/>
      <c r="C103" s="1573"/>
      <c r="D103" s="1573"/>
      <c r="E103" s="1573"/>
      <c r="F103" s="1573"/>
      <c r="G103" s="1573"/>
      <c r="H103" s="1573"/>
      <c r="I103" s="1573"/>
      <c r="J103" s="1573"/>
      <c r="K103" s="1573"/>
    </row>
    <row r="104" spans="1:11">
      <c r="A104" s="1717"/>
      <c r="B104" s="1718"/>
      <c r="C104" s="1708" t="s">
        <v>423</v>
      </c>
      <c r="D104" s="1708"/>
      <c r="E104" s="1708"/>
      <c r="F104" s="1708"/>
      <c r="G104" s="1568"/>
      <c r="H104" s="1713" t="s">
        <v>423</v>
      </c>
      <c r="I104" s="1714"/>
      <c r="J104" s="1714"/>
      <c r="K104" s="1714"/>
    </row>
    <row r="105" spans="1:11">
      <c r="A105" s="1717"/>
      <c r="B105" s="1718"/>
      <c r="C105" s="1708" t="s">
        <v>417</v>
      </c>
      <c r="D105" s="1708"/>
      <c r="E105" s="1708"/>
      <c r="F105" s="1708"/>
      <c r="G105" s="1568"/>
      <c r="H105" s="1713" t="s">
        <v>419</v>
      </c>
      <c r="I105" s="1714"/>
      <c r="J105" s="1714"/>
      <c r="K105" s="1714"/>
    </row>
    <row r="106" spans="1:11">
      <c r="A106" s="1717"/>
      <c r="B106" s="1718"/>
      <c r="C106" s="1570"/>
      <c r="D106" s="1570"/>
      <c r="E106" s="1570"/>
      <c r="F106" s="1570"/>
      <c r="G106" s="1568"/>
      <c r="H106" s="1570"/>
      <c r="I106" s="1570"/>
      <c r="J106" s="1570"/>
      <c r="K106" s="1570"/>
    </row>
    <row r="107" spans="1:11">
      <c r="A107" s="1717"/>
      <c r="B107" s="1718"/>
      <c r="C107" s="1570"/>
      <c r="D107" s="1570" t="s">
        <v>450</v>
      </c>
      <c r="E107" s="1570" t="s">
        <v>451</v>
      </c>
      <c r="F107" s="1570" t="s">
        <v>449</v>
      </c>
      <c r="G107" s="1568"/>
      <c r="H107" s="1570"/>
      <c r="I107" s="1570" t="s">
        <v>450</v>
      </c>
      <c r="J107" s="1570" t="s">
        <v>451</v>
      </c>
      <c r="K107" s="1570" t="s">
        <v>449</v>
      </c>
    </row>
    <row r="108" spans="1:11">
      <c r="A108" s="1717"/>
      <c r="B108" s="1718"/>
      <c r="C108" s="1570" t="s">
        <v>448</v>
      </c>
      <c r="D108" s="1570"/>
      <c r="E108" s="1570"/>
      <c r="F108" s="1570"/>
      <c r="G108" s="1568"/>
      <c r="H108" s="1570" t="s">
        <v>448</v>
      </c>
      <c r="I108" s="1570" t="str">
        <f>L3MET!E30</f>
        <v>Z.BOUMERZOUG</v>
      </c>
      <c r="J108" s="1570" t="str">
        <f>L3MET!E29</f>
        <v>S:20</v>
      </c>
      <c r="K108" s="1570" t="str">
        <f>L3MET!E28</f>
        <v>Méthodes analy et de caract</v>
      </c>
    </row>
    <row r="109" spans="1:11">
      <c r="A109" s="1717"/>
      <c r="B109" s="1718"/>
      <c r="C109" s="1570" t="s">
        <v>452</v>
      </c>
      <c r="D109" s="1570" t="str">
        <f>L3CM!C30</f>
        <v>B.GUERIRA</v>
      </c>
      <c r="E109" s="1570" t="str">
        <f>L3CM!C29</f>
        <v>Amphi 2</v>
      </c>
      <c r="F109" s="1570" t="str">
        <f>L3CM!C28</f>
        <v>Mécanique analytique</v>
      </c>
      <c r="G109" s="1568"/>
      <c r="H109" s="1570" t="s">
        <v>452</v>
      </c>
      <c r="I109" s="1570"/>
      <c r="J109" s="1570"/>
      <c r="K109" s="1570"/>
    </row>
    <row r="110" spans="1:11">
      <c r="A110" s="1717"/>
      <c r="B110" s="1718"/>
      <c r="C110" s="1569" t="s">
        <v>452</v>
      </c>
      <c r="D110" s="1570"/>
      <c r="E110" s="1570"/>
      <c r="F110" s="1570"/>
      <c r="G110" s="1568"/>
      <c r="H110" s="1569" t="s">
        <v>452</v>
      </c>
      <c r="I110" s="1570"/>
      <c r="J110" s="1570"/>
      <c r="K110" s="1570"/>
    </row>
    <row r="111" spans="1:11">
      <c r="A111" s="1717"/>
      <c r="B111" s="1718"/>
      <c r="C111" s="1569" t="s">
        <v>452</v>
      </c>
      <c r="D111" s="1570"/>
      <c r="E111" s="1570"/>
      <c r="F111" s="1570"/>
      <c r="G111" s="1568"/>
      <c r="H111" s="1569" t="s">
        <v>452</v>
      </c>
      <c r="I111" s="1570"/>
      <c r="J111" s="1570"/>
      <c r="K111" s="1570"/>
    </row>
    <row r="112" spans="1:11">
      <c r="A112" s="1717"/>
      <c r="B112" s="1718"/>
      <c r="C112" s="1569" t="s">
        <v>452</v>
      </c>
      <c r="D112" s="1570"/>
      <c r="E112" s="1570"/>
      <c r="F112" s="1570"/>
      <c r="G112" s="1568"/>
      <c r="H112" s="1569" t="s">
        <v>452</v>
      </c>
      <c r="I112" s="1570"/>
      <c r="J112" s="1570"/>
      <c r="K112" s="1570"/>
    </row>
    <row r="113" spans="1:11">
      <c r="A113" s="1717"/>
      <c r="B113" s="1718"/>
      <c r="C113" s="1570" t="s">
        <v>453</v>
      </c>
      <c r="D113" s="1570" t="str">
        <f>L3ENRG!C30</f>
        <v>A.ALIOUALI</v>
      </c>
      <c r="E113" s="1570" t="s">
        <v>466</v>
      </c>
      <c r="F113" s="1570" t="str">
        <f>L3ENRG!C28</f>
        <v>Turbomachines 1</v>
      </c>
      <c r="G113" s="1568"/>
      <c r="H113" s="1570" t="s">
        <v>453</v>
      </c>
      <c r="I113" s="1570"/>
      <c r="J113" s="1570"/>
      <c r="K113" s="1570"/>
    </row>
    <row r="114" spans="1:11">
      <c r="A114" s="1717"/>
      <c r="B114" s="1718"/>
      <c r="C114" s="1569" t="s">
        <v>453</v>
      </c>
      <c r="D114" s="1570"/>
      <c r="E114" s="1570"/>
      <c r="F114" s="1570"/>
      <c r="G114" s="1568"/>
      <c r="H114" s="1569" t="s">
        <v>453</v>
      </c>
      <c r="I114" s="1570"/>
      <c r="J114" s="1570"/>
      <c r="K114" s="1570"/>
    </row>
    <row r="115" spans="1:11">
      <c r="A115" s="1717"/>
      <c r="B115" s="1718"/>
      <c r="C115" s="1569" t="s">
        <v>453</v>
      </c>
      <c r="D115" s="1570"/>
      <c r="E115" s="1570" t="s">
        <v>426</v>
      </c>
      <c r="F115" s="1570"/>
      <c r="G115" s="1568"/>
      <c r="H115" s="1569" t="s">
        <v>453</v>
      </c>
      <c r="I115" s="1570"/>
      <c r="J115" s="1570"/>
      <c r="K115" s="1570"/>
    </row>
    <row r="116" spans="1:11">
      <c r="A116" s="1717"/>
      <c r="B116" s="1718"/>
      <c r="C116" s="1569" t="s">
        <v>453</v>
      </c>
      <c r="D116" s="1570"/>
      <c r="E116" s="1570"/>
      <c r="F116" s="1570"/>
      <c r="G116" s="1568"/>
      <c r="H116" s="1569" t="s">
        <v>453</v>
      </c>
      <c r="I116" s="1570"/>
      <c r="J116" s="1570"/>
      <c r="K116" s="1570"/>
    </row>
    <row r="117" spans="1:11">
      <c r="A117" s="1717"/>
      <c r="B117" s="1718"/>
      <c r="C117" s="1568"/>
      <c r="D117" s="1568"/>
      <c r="E117" s="1568"/>
      <c r="F117" s="1568"/>
      <c r="G117" s="1568"/>
      <c r="H117" s="1568"/>
      <c r="I117" s="1568"/>
      <c r="J117" s="1568"/>
      <c r="K117" s="1568"/>
    </row>
    <row r="118" spans="1:11">
      <c r="A118" s="1717"/>
      <c r="B118" s="1718"/>
      <c r="C118" s="1570" t="s">
        <v>454</v>
      </c>
      <c r="D118" s="1570" t="str">
        <f>M1MET!C30</f>
        <v>Z.BOUMERZOUG</v>
      </c>
      <c r="E118" s="1570" t="str">
        <f>M1MET!C29</f>
        <v>S:27</v>
      </c>
      <c r="F118" s="1570" t="str">
        <f>M1MET!C28</f>
        <v>Microscopie électr. et tech.d’observat.</v>
      </c>
      <c r="G118" s="1568"/>
      <c r="H118" s="1570" t="s">
        <v>454</v>
      </c>
      <c r="I118" s="1570"/>
      <c r="J118" s="1570"/>
      <c r="K118" s="1570"/>
    </row>
    <row r="119" spans="1:11">
      <c r="A119" s="1717"/>
      <c r="B119" s="1718"/>
      <c r="C119" s="1570" t="s">
        <v>455</v>
      </c>
      <c r="D119" s="1570" t="str">
        <f>M1CM!C30</f>
        <v>A.Saadoune</v>
      </c>
      <c r="E119" s="1570" t="s">
        <v>461</v>
      </c>
      <c r="F119" s="1570" t="str">
        <f>M1CM!C28</f>
        <v>Automatisation des sys. industriels</v>
      </c>
      <c r="G119" s="1568"/>
      <c r="H119" s="1570" t="s">
        <v>455</v>
      </c>
      <c r="I119" s="1570"/>
      <c r="J119" s="1570"/>
      <c r="K119" s="1570"/>
    </row>
    <row r="120" spans="1:11">
      <c r="A120" s="1717"/>
      <c r="B120" s="1718"/>
      <c r="C120" s="1569" t="s">
        <v>455</v>
      </c>
      <c r="D120" s="1570"/>
      <c r="E120" s="1570"/>
      <c r="F120" s="1570"/>
      <c r="G120" s="1568"/>
      <c r="H120" s="1569" t="s">
        <v>455</v>
      </c>
      <c r="I120" s="1570"/>
      <c r="J120" s="1570"/>
      <c r="K120" s="1570"/>
    </row>
    <row r="121" spans="1:11">
      <c r="A121" s="1717"/>
      <c r="B121" s="1718"/>
      <c r="C121" s="1569" t="s">
        <v>455</v>
      </c>
      <c r="D121" s="1570"/>
      <c r="E121" s="1570" t="s">
        <v>465</v>
      </c>
      <c r="F121" s="1570"/>
      <c r="G121" s="1568"/>
      <c r="H121" s="1569" t="s">
        <v>455</v>
      </c>
      <c r="I121" s="1570"/>
      <c r="J121" s="1570"/>
      <c r="K121" s="1570"/>
    </row>
    <row r="122" spans="1:11">
      <c r="A122" s="1717"/>
      <c r="B122" s="1718"/>
      <c r="C122" s="1569" t="s">
        <v>455</v>
      </c>
      <c r="D122" s="1570"/>
      <c r="E122" s="1570"/>
      <c r="F122" s="1570"/>
      <c r="G122" s="1568"/>
      <c r="H122" s="1569" t="s">
        <v>455</v>
      </c>
      <c r="I122" s="1570"/>
      <c r="J122" s="1570"/>
      <c r="K122" s="1570"/>
    </row>
    <row r="123" spans="1:11">
      <c r="A123" s="1717"/>
      <c r="B123" s="1718"/>
      <c r="C123" s="1570" t="s">
        <v>456</v>
      </c>
      <c r="D123" s="1570" t="str">
        <f>M1ENRG!C30</f>
        <v>K.AOUES</v>
      </c>
      <c r="E123" s="1570" t="s">
        <v>463</v>
      </c>
      <c r="F123" s="1570" t="str">
        <f>M1ENRG!C28</f>
        <v>Instrumentation et mesures</v>
      </c>
      <c r="G123" s="1568"/>
      <c r="H123" s="1570" t="s">
        <v>456</v>
      </c>
      <c r="I123" s="1570"/>
      <c r="J123" s="1570"/>
      <c r="K123" s="1570"/>
    </row>
    <row r="124" spans="1:11">
      <c r="A124" s="1717"/>
      <c r="B124" s="1718"/>
      <c r="C124" s="1569" t="s">
        <v>456</v>
      </c>
      <c r="D124" s="1570"/>
      <c r="E124" s="1570"/>
      <c r="F124" s="1570"/>
      <c r="G124" s="1568"/>
      <c r="H124" s="1569" t="s">
        <v>456</v>
      </c>
      <c r="I124" s="1570"/>
      <c r="J124" s="1570"/>
      <c r="K124" s="1570"/>
    </row>
    <row r="125" spans="1:11">
      <c r="A125" s="1717"/>
      <c r="B125" s="1718"/>
      <c r="C125" s="1569" t="s">
        <v>456</v>
      </c>
      <c r="D125" s="1570"/>
      <c r="E125" s="1570" t="s">
        <v>464</v>
      </c>
      <c r="F125" s="1570"/>
      <c r="G125" s="1568"/>
      <c r="H125" s="1569" t="s">
        <v>456</v>
      </c>
      <c r="I125" s="1570"/>
      <c r="J125" s="1570"/>
      <c r="K125" s="1570"/>
    </row>
    <row r="126" spans="1:11">
      <c r="A126" s="1717"/>
      <c r="B126" s="1718"/>
      <c r="C126" s="1569" t="s">
        <v>456</v>
      </c>
      <c r="D126" s="1570"/>
      <c r="E126" s="1570"/>
      <c r="F126" s="1570"/>
      <c r="G126" s="1568"/>
      <c r="H126" s="1569" t="s">
        <v>456</v>
      </c>
      <c r="I126" s="1570"/>
      <c r="J126" s="1570"/>
      <c r="K126" s="1570"/>
    </row>
    <row r="127" spans="1:11">
      <c r="A127" s="1717"/>
      <c r="B127" s="1718"/>
      <c r="C127" s="1568"/>
      <c r="D127" s="1568"/>
      <c r="E127" s="1568"/>
      <c r="F127" s="1568"/>
      <c r="G127" s="1568"/>
      <c r="H127" s="1568"/>
      <c r="I127" s="1568"/>
      <c r="J127" s="1568"/>
      <c r="K127" s="1568"/>
    </row>
    <row r="128" spans="1:11">
      <c r="A128" s="1717"/>
      <c r="B128" s="1718"/>
      <c r="C128" s="1570" t="s">
        <v>457</v>
      </c>
      <c r="D128" s="1570" t="str">
        <f>M2MET!C30</f>
        <v>H.BENTRAH</v>
      </c>
      <c r="E128" s="1570" t="str">
        <f>M2MET!C29</f>
        <v>S:18</v>
      </c>
      <c r="F128" s="1570" t="str">
        <f>M2MET!C28</f>
        <v>Electrométallurgie de l’acier &amp; ferroalliages</v>
      </c>
      <c r="G128" s="1568"/>
      <c r="H128" s="1570" t="s">
        <v>457</v>
      </c>
      <c r="I128" s="1570"/>
      <c r="J128" s="1570"/>
      <c r="K128" s="1570"/>
    </row>
    <row r="129" spans="1:11">
      <c r="A129" s="1717"/>
      <c r="B129" s="1718"/>
      <c r="C129" s="1570" t="s">
        <v>458</v>
      </c>
      <c r="D129" s="1570" t="str">
        <f>M2CM!C30</f>
        <v>N.MOUMMI</v>
      </c>
      <c r="E129" s="1570" t="str">
        <f>M2CM!C29</f>
        <v>Amphi 3</v>
      </c>
      <c r="F129" s="1570" t="str">
        <f>M2CM!C28</f>
        <v>P.Choix 2.2C:</v>
      </c>
      <c r="G129" s="1568"/>
      <c r="H129" s="1570" t="s">
        <v>458</v>
      </c>
      <c r="I129" s="1570" t="str">
        <f>M2CM!E30</f>
        <v>N.CHOUCHANE</v>
      </c>
      <c r="J129" s="1570" t="str">
        <f>M2CM!E29</f>
        <v>S: 29</v>
      </c>
      <c r="K129" s="1570" t="str">
        <f>M2CM!E28</f>
        <v>Turbomachines</v>
      </c>
    </row>
    <row r="130" spans="1:11">
      <c r="A130" s="1717"/>
      <c r="B130" s="1718"/>
      <c r="C130" s="1569" t="s">
        <v>458</v>
      </c>
      <c r="D130" s="1570"/>
      <c r="E130" s="1570"/>
      <c r="F130" s="1570"/>
      <c r="G130" s="1568"/>
      <c r="H130" s="1569" t="s">
        <v>458</v>
      </c>
      <c r="I130" s="1570"/>
      <c r="J130" s="1570"/>
      <c r="K130" s="1570"/>
    </row>
    <row r="131" spans="1:11">
      <c r="A131" s="1717"/>
      <c r="B131" s="1718"/>
      <c r="C131" s="1569" t="s">
        <v>458</v>
      </c>
      <c r="D131" s="1570"/>
      <c r="E131" s="1570"/>
      <c r="F131" s="1570"/>
      <c r="G131" s="1568"/>
      <c r="H131" s="1569" t="s">
        <v>458</v>
      </c>
      <c r="I131" s="1570"/>
      <c r="J131" s="1570"/>
      <c r="K131" s="1570"/>
    </row>
    <row r="132" spans="1:11">
      <c r="A132" s="1717"/>
      <c r="B132" s="1718"/>
      <c r="C132" s="1569" t="s">
        <v>458</v>
      </c>
      <c r="D132" s="1570"/>
      <c r="E132" s="1570"/>
      <c r="F132" s="1570"/>
      <c r="G132" s="1568"/>
      <c r="H132" s="1569" t="s">
        <v>458</v>
      </c>
      <c r="I132" s="1570"/>
      <c r="J132" s="1570"/>
      <c r="K132" s="1570"/>
    </row>
    <row r="133" spans="1:11">
      <c r="A133" s="1717"/>
      <c r="B133" s="1718"/>
      <c r="C133" s="1570" t="s">
        <v>459</v>
      </c>
      <c r="D133" s="1570" t="str">
        <f>M2ENRG!C30</f>
        <v>N.MOUMMI</v>
      </c>
      <c r="E133" s="1570" t="str">
        <f>M2ENRG!C29</f>
        <v>Amphi 3</v>
      </c>
      <c r="F133" s="1570" t="str">
        <f>M2ENRG!C28</f>
        <v>P.Choix 2.2C:</v>
      </c>
      <c r="G133" s="1568"/>
      <c r="H133" s="1570" t="s">
        <v>459</v>
      </c>
      <c r="I133" s="1570" t="str">
        <f>M2ENRG!E30</f>
        <v>B.NINE</v>
      </c>
      <c r="J133" s="1570" t="str">
        <f>M2ENRG!E29</f>
        <v>Amphi 2</v>
      </c>
      <c r="K133" s="1570" t="str">
        <f>M2ENRG!E28</f>
        <v>Recherche doc. et conception de mém</v>
      </c>
    </row>
    <row r="134" spans="1:11">
      <c r="A134" s="1717"/>
      <c r="B134" s="1718"/>
      <c r="C134" s="1569" t="s">
        <v>459</v>
      </c>
      <c r="D134" s="1570"/>
      <c r="E134" s="1570"/>
      <c r="F134" s="1570"/>
      <c r="G134" s="1568"/>
      <c r="H134" s="1569" t="s">
        <v>459</v>
      </c>
      <c r="I134" s="1570"/>
      <c r="J134" s="1570"/>
      <c r="K134" s="1570"/>
    </row>
    <row r="135" spans="1:11">
      <c r="A135" s="1717"/>
      <c r="B135" s="1718"/>
      <c r="C135" s="1569" t="s">
        <v>459</v>
      </c>
      <c r="D135" s="1570"/>
      <c r="E135" s="1570"/>
      <c r="F135" s="1570"/>
      <c r="G135" s="1568"/>
      <c r="H135" s="1569" t="s">
        <v>459</v>
      </c>
      <c r="I135" s="1570"/>
      <c r="J135" s="1570"/>
      <c r="K135" s="1570"/>
    </row>
    <row r="136" spans="1:11">
      <c r="A136" s="1717"/>
      <c r="B136" s="1718"/>
      <c r="C136" s="1569" t="s">
        <v>459</v>
      </c>
      <c r="D136" s="1570"/>
      <c r="E136" s="1570"/>
      <c r="F136" s="1570"/>
      <c r="G136" s="1568"/>
      <c r="H136" s="1569" t="s">
        <v>459</v>
      </c>
      <c r="I136" s="1570"/>
      <c r="J136" s="1570"/>
      <c r="K136" s="1570"/>
    </row>
    <row r="137" spans="1:11">
      <c r="A137" s="1574"/>
      <c r="B137" s="1574"/>
      <c r="C137" s="1574"/>
      <c r="D137" s="1574"/>
      <c r="E137" s="1574"/>
      <c r="F137" s="1574"/>
      <c r="G137" s="1574"/>
      <c r="H137" s="1574"/>
      <c r="I137" s="1574"/>
      <c r="J137" s="1574"/>
      <c r="K137" s="1574"/>
    </row>
    <row r="138" spans="1:11">
      <c r="A138" s="1715"/>
      <c r="B138" s="1716"/>
      <c r="C138" s="1708" t="s">
        <v>424</v>
      </c>
      <c r="D138" s="1708"/>
      <c r="E138" s="1708"/>
      <c r="F138" s="1708"/>
      <c r="G138" s="1572"/>
      <c r="H138" s="1713" t="s">
        <v>467</v>
      </c>
      <c r="I138" s="1714"/>
      <c r="J138" s="1714"/>
      <c r="K138" s="1714"/>
    </row>
    <row r="139" spans="1:11">
      <c r="A139" s="1715"/>
      <c r="B139" s="1716"/>
      <c r="C139" s="1708" t="s">
        <v>417</v>
      </c>
      <c r="D139" s="1708"/>
      <c r="E139" s="1708"/>
      <c r="F139" s="1708"/>
      <c r="G139" s="1572"/>
      <c r="H139" s="1713" t="s">
        <v>419</v>
      </c>
      <c r="I139" s="1714"/>
      <c r="J139" s="1714"/>
      <c r="K139" s="1714"/>
    </row>
    <row r="140" spans="1:11">
      <c r="A140" s="1715"/>
      <c r="B140" s="1716"/>
      <c r="C140" s="1570"/>
      <c r="D140" s="1570"/>
      <c r="E140" s="1570"/>
      <c r="F140" s="1570"/>
      <c r="G140" s="1568"/>
      <c r="H140" s="1570"/>
      <c r="I140" s="1570"/>
      <c r="J140" s="1570"/>
      <c r="K140" s="1570"/>
    </row>
    <row r="141" spans="1:11">
      <c r="A141" s="1715"/>
      <c r="B141" s="1716"/>
      <c r="C141" s="1570"/>
      <c r="D141" s="1570" t="s">
        <v>450</v>
      </c>
      <c r="E141" s="1570" t="s">
        <v>451</v>
      </c>
      <c r="F141" s="1570" t="s">
        <v>449</v>
      </c>
      <c r="G141" s="1568"/>
      <c r="H141" s="1570"/>
      <c r="I141" s="1570" t="s">
        <v>450</v>
      </c>
      <c r="J141" s="1570" t="s">
        <v>451</v>
      </c>
      <c r="K141" s="1570" t="s">
        <v>449</v>
      </c>
    </row>
    <row r="142" spans="1:11">
      <c r="A142" s="1715"/>
      <c r="B142" s="1716"/>
      <c r="C142" s="1570" t="s">
        <v>448</v>
      </c>
      <c r="D142" s="1570"/>
      <c r="E142" s="1570" t="str">
        <f>L3MET!C35</f>
        <v>S:20</v>
      </c>
      <c r="F142" s="1570" t="str">
        <f>L3MET!C34</f>
        <v>Électricité industrielle</v>
      </c>
      <c r="G142" s="1568"/>
      <c r="H142" s="1570" t="s">
        <v>448</v>
      </c>
      <c r="I142" s="1570" t="str">
        <f>L3MET!E36</f>
        <v>A.BOULEGROUNE</v>
      </c>
      <c r="J142" s="1570" t="str">
        <f>L3MET!E35</f>
        <v>S:20</v>
      </c>
      <c r="K142" s="1570" t="str">
        <f>L3MET!E34</f>
        <v>Matériaux non métalliques</v>
      </c>
    </row>
    <row r="143" spans="1:11">
      <c r="A143" s="1715"/>
      <c r="B143" s="1716"/>
      <c r="C143" s="1570" t="s">
        <v>452</v>
      </c>
      <c r="D143" s="1570" t="str">
        <f>L3CM!C36</f>
        <v>N.DRIAS</v>
      </c>
      <c r="E143" s="1570" t="str">
        <f>L3CM!C35</f>
        <v>Amphi 2</v>
      </c>
      <c r="F143" s="1570" t="str">
        <f>L3CM!C34</f>
        <v>Résistance des matériaux 2</v>
      </c>
      <c r="G143" s="1568"/>
      <c r="H143" s="1570" t="s">
        <v>452</v>
      </c>
      <c r="I143" s="1570"/>
      <c r="J143" s="1570"/>
      <c r="K143" s="1570"/>
    </row>
    <row r="144" spans="1:11">
      <c r="A144" s="1715"/>
      <c r="B144" s="1716"/>
      <c r="C144" s="1569" t="s">
        <v>452</v>
      </c>
      <c r="D144" s="1570"/>
      <c r="E144" s="1570"/>
      <c r="F144" s="1570"/>
      <c r="G144" s="1568"/>
      <c r="H144" s="1569" t="s">
        <v>452</v>
      </c>
      <c r="I144" s="1570"/>
      <c r="J144" s="1570"/>
      <c r="K144" s="1570"/>
    </row>
    <row r="145" spans="1:11">
      <c r="A145" s="1715"/>
      <c r="B145" s="1716"/>
      <c r="C145" s="1569" t="s">
        <v>452</v>
      </c>
      <c r="D145" s="1570"/>
      <c r="E145" s="1570"/>
      <c r="F145" s="1570"/>
      <c r="G145" s="1568"/>
      <c r="H145" s="1569" t="s">
        <v>452</v>
      </c>
      <c r="I145" s="1570"/>
      <c r="J145" s="1570"/>
      <c r="K145" s="1570"/>
    </row>
    <row r="146" spans="1:11">
      <c r="A146" s="1715"/>
      <c r="B146" s="1716"/>
      <c r="C146" s="1569" t="s">
        <v>452</v>
      </c>
      <c r="D146" s="1570"/>
      <c r="E146" s="1570"/>
      <c r="F146" s="1570"/>
      <c r="G146" s="1568"/>
      <c r="H146" s="1569" t="s">
        <v>452</v>
      </c>
      <c r="I146" s="1570"/>
      <c r="J146" s="1570"/>
      <c r="K146" s="1570"/>
    </row>
    <row r="147" spans="1:11">
      <c r="A147" s="1715"/>
      <c r="B147" s="1716"/>
      <c r="C147" s="1570" t="s">
        <v>453</v>
      </c>
      <c r="D147" s="1570" t="str">
        <f>L3ENRG!C36</f>
        <v>A.M.BENMACHICHE</v>
      </c>
      <c r="E147" s="1570" t="str">
        <f>L3ENRG!C35</f>
        <v>Amphi 3</v>
      </c>
      <c r="F147" s="1570" t="str">
        <f>L3ENRG!C34</f>
        <v>Conversion d'énergie</v>
      </c>
      <c r="G147" s="1568"/>
      <c r="H147" s="1570" t="s">
        <v>453</v>
      </c>
      <c r="I147" s="1570"/>
      <c r="J147" s="1570"/>
      <c r="K147" s="1570"/>
    </row>
    <row r="148" spans="1:11">
      <c r="A148" s="1715"/>
      <c r="B148" s="1716"/>
      <c r="C148" s="1569" t="s">
        <v>453</v>
      </c>
      <c r="D148" s="1570"/>
      <c r="E148" s="1570"/>
      <c r="F148" s="1570"/>
      <c r="G148" s="1568"/>
      <c r="H148" s="1569" t="s">
        <v>453</v>
      </c>
      <c r="I148" s="1570"/>
      <c r="J148" s="1570"/>
      <c r="K148" s="1570"/>
    </row>
    <row r="149" spans="1:11">
      <c r="A149" s="1715"/>
      <c r="B149" s="1716"/>
      <c r="C149" s="1569" t="s">
        <v>453</v>
      </c>
      <c r="D149" s="1570"/>
      <c r="E149" s="1570"/>
      <c r="F149" s="1570"/>
      <c r="G149" s="1568"/>
      <c r="H149" s="1569" t="s">
        <v>453</v>
      </c>
      <c r="I149" s="1570"/>
      <c r="J149" s="1570"/>
      <c r="K149" s="1570"/>
    </row>
    <row r="150" spans="1:11">
      <c r="A150" s="1715"/>
      <c r="B150" s="1716"/>
      <c r="C150" s="1569" t="s">
        <v>453</v>
      </c>
      <c r="D150" s="1570"/>
      <c r="E150" s="1570"/>
      <c r="F150" s="1570"/>
      <c r="G150" s="1568"/>
      <c r="H150" s="1569" t="s">
        <v>453</v>
      </c>
      <c r="I150" s="1570"/>
      <c r="J150" s="1570"/>
      <c r="K150" s="1570"/>
    </row>
    <row r="151" spans="1:11">
      <c r="A151" s="1715"/>
      <c r="B151" s="1716"/>
      <c r="C151" s="1568"/>
      <c r="D151" s="1568"/>
      <c r="E151" s="1568"/>
      <c r="F151" s="1568"/>
      <c r="G151" s="1568"/>
      <c r="H151" s="1568"/>
      <c r="I151" s="1568"/>
      <c r="J151" s="1568"/>
      <c r="K151" s="1568"/>
    </row>
    <row r="152" spans="1:11">
      <c r="A152" s="1715"/>
      <c r="B152" s="1716"/>
      <c r="C152" s="1570" t="s">
        <v>454</v>
      </c>
      <c r="D152" s="1570"/>
      <c r="E152" s="1570"/>
      <c r="F152" s="1570"/>
      <c r="G152" s="1568"/>
      <c r="H152" s="1570" t="s">
        <v>454</v>
      </c>
      <c r="I152" s="1570" t="str">
        <f>M1MET!E36</f>
        <v>A.BEGAR</v>
      </c>
      <c r="J152" s="1570" t="str">
        <f>M1MET!E35</f>
        <v>S:27</v>
      </c>
      <c r="K152" s="1570" t="str">
        <f>M1MET!E34</f>
        <v>Informatique</v>
      </c>
    </row>
    <row r="153" spans="1:11">
      <c r="A153" s="1715"/>
      <c r="B153" s="1716"/>
      <c r="C153" s="1570" t="s">
        <v>455</v>
      </c>
      <c r="D153" s="1570" t="str">
        <f>M1CM!C36</f>
        <v>A.BOULEGROUNE</v>
      </c>
      <c r="E153" s="1570" t="s">
        <v>429</v>
      </c>
      <c r="F153" s="1570" t="str">
        <f>M1CM!C34</f>
        <v>P.Choix 2.1C:</v>
      </c>
      <c r="G153" s="1568"/>
      <c r="H153" s="1570" t="s">
        <v>455</v>
      </c>
      <c r="I153" s="1570" t="str">
        <f>M1CM!E36</f>
        <v>B.NINE</v>
      </c>
      <c r="J153" s="1570" t="s">
        <v>461</v>
      </c>
      <c r="K153" s="1570" t="str">
        <f>M1CM!E34</f>
        <v>Tech. de fabrication Conv. et avancées</v>
      </c>
    </row>
    <row r="154" spans="1:11">
      <c r="A154" s="1715"/>
      <c r="B154" s="1716"/>
      <c r="C154" s="1569" t="s">
        <v>455</v>
      </c>
      <c r="D154" s="1570"/>
      <c r="E154" s="1570"/>
      <c r="F154" s="1570"/>
      <c r="G154" s="1568"/>
      <c r="H154" s="1569" t="s">
        <v>455</v>
      </c>
      <c r="I154" s="1570"/>
      <c r="J154" s="1570"/>
      <c r="K154" s="1570"/>
    </row>
    <row r="155" spans="1:11">
      <c r="A155" s="1715"/>
      <c r="B155" s="1716"/>
      <c r="C155" s="1569" t="s">
        <v>455</v>
      </c>
      <c r="D155" s="1570"/>
      <c r="E155" s="1570" t="s">
        <v>461</v>
      </c>
      <c r="F155" s="1570"/>
      <c r="G155" s="1568"/>
      <c r="H155" s="1569" t="s">
        <v>455</v>
      </c>
      <c r="I155" s="1570"/>
      <c r="J155" s="1570" t="s">
        <v>465</v>
      </c>
      <c r="K155" s="1570"/>
    </row>
    <row r="156" spans="1:11">
      <c r="A156" s="1715"/>
      <c r="B156" s="1716"/>
      <c r="C156" s="1569" t="s">
        <v>455</v>
      </c>
      <c r="D156" s="1570"/>
      <c r="E156" s="1570"/>
      <c r="F156" s="1570"/>
      <c r="G156" s="1568"/>
      <c r="H156" s="1569" t="s">
        <v>455</v>
      </c>
      <c r="I156" s="1570"/>
      <c r="J156" s="1570"/>
      <c r="K156" s="1570"/>
    </row>
    <row r="157" spans="1:11">
      <c r="A157" s="1715"/>
      <c r="B157" s="1716"/>
      <c r="C157" s="1570" t="s">
        <v>456</v>
      </c>
      <c r="D157" s="1570" t="str">
        <f>M1ENRG!C36</f>
        <v>C.MAHBOUB</v>
      </c>
      <c r="E157" s="1570" t="s">
        <v>463</v>
      </c>
      <c r="F157" s="1570" t="str">
        <f>M1ENRG!C34</f>
        <v>Mécanique des fluides approfondie</v>
      </c>
      <c r="G157" s="1568"/>
      <c r="H157" s="1570" t="s">
        <v>456</v>
      </c>
      <c r="I157" s="1570"/>
      <c r="J157" s="1570"/>
      <c r="K157" s="1570"/>
    </row>
    <row r="158" spans="1:11">
      <c r="A158" s="1715"/>
      <c r="B158" s="1716"/>
      <c r="C158" s="1569" t="s">
        <v>456</v>
      </c>
      <c r="D158" s="1570"/>
      <c r="E158" s="1570"/>
      <c r="F158" s="1570"/>
      <c r="G158" s="1568"/>
      <c r="H158" s="1569" t="s">
        <v>456</v>
      </c>
      <c r="I158" s="1570"/>
      <c r="J158" s="1570"/>
      <c r="K158" s="1570"/>
    </row>
    <row r="159" spans="1:11">
      <c r="A159" s="1715"/>
      <c r="B159" s="1716"/>
      <c r="C159" s="1569" t="s">
        <v>456</v>
      </c>
      <c r="D159" s="1570"/>
      <c r="E159" s="1570" t="s">
        <v>464</v>
      </c>
      <c r="F159" s="1570"/>
      <c r="G159" s="1568"/>
      <c r="H159" s="1569" t="s">
        <v>456</v>
      </c>
      <c r="I159" s="1570"/>
      <c r="J159" s="1570"/>
      <c r="K159" s="1570"/>
    </row>
    <row r="160" spans="1:11">
      <c r="A160" s="1715"/>
      <c r="B160" s="1716"/>
      <c r="C160" s="1569" t="s">
        <v>456</v>
      </c>
      <c r="D160" s="1570"/>
      <c r="E160" s="1570"/>
      <c r="F160" s="1570"/>
      <c r="G160" s="1568"/>
      <c r="H160" s="1569" t="s">
        <v>456</v>
      </c>
      <c r="I160" s="1570"/>
      <c r="J160" s="1570"/>
      <c r="K160" s="1570"/>
    </row>
    <row r="161" spans="1:11">
      <c r="A161" s="1715"/>
      <c r="B161" s="1716"/>
      <c r="C161" s="1568"/>
      <c r="D161" s="1568"/>
      <c r="E161" s="1568"/>
      <c r="F161" s="1568"/>
      <c r="G161" s="1568"/>
      <c r="H161" s="1568"/>
      <c r="I161" s="1568"/>
      <c r="J161" s="1568"/>
      <c r="K161" s="1568"/>
    </row>
    <row r="162" spans="1:11">
      <c r="A162" s="1715"/>
      <c r="B162" s="1716"/>
      <c r="C162" s="1570" t="s">
        <v>457</v>
      </c>
      <c r="D162" s="1570" t="str">
        <f>M2MET!C36</f>
        <v>M.ZIDANI</v>
      </c>
      <c r="E162" s="1570" t="str">
        <f>M2MET!C35</f>
        <v>S:18</v>
      </c>
      <c r="F162" s="1570" t="str">
        <f>M2MET!C34</f>
        <v>Mise en forme des métaux</v>
      </c>
      <c r="G162" s="1568"/>
      <c r="H162" s="1570" t="s">
        <v>457</v>
      </c>
      <c r="I162" s="1570" t="str">
        <f>M2MET!E36</f>
        <v>Z.BOUMERZOUG</v>
      </c>
      <c r="J162" s="1570" t="str">
        <f>M2MET!E35</f>
        <v>S:18</v>
      </c>
      <c r="K162" s="1570" t="str">
        <f>M2MET!E34</f>
        <v>Matière au choix</v>
      </c>
    </row>
    <row r="163" spans="1:11">
      <c r="A163" s="1715"/>
      <c r="B163" s="1716"/>
      <c r="C163" s="1570" t="s">
        <v>458</v>
      </c>
      <c r="D163" s="1570" t="str">
        <f>M2CM!C36</f>
        <v>Chadli</v>
      </c>
      <c r="E163" s="1570" t="str">
        <f>M2CM!C35</f>
        <v>S: 29</v>
      </c>
      <c r="F163" s="1570" t="str">
        <f>M2CM!C34</f>
        <v>Charpente métallique</v>
      </c>
      <c r="G163" s="1568"/>
      <c r="H163" s="1570" t="s">
        <v>458</v>
      </c>
      <c r="I163" s="1570"/>
      <c r="J163" s="1570"/>
      <c r="K163" s="1570"/>
    </row>
    <row r="164" spans="1:11">
      <c r="A164" s="1715"/>
      <c r="B164" s="1716"/>
      <c r="C164" s="1569" t="s">
        <v>458</v>
      </c>
      <c r="D164" s="1570"/>
      <c r="E164" s="1570"/>
      <c r="F164" s="1570"/>
      <c r="G164" s="1568"/>
      <c r="H164" s="1569" t="s">
        <v>458</v>
      </c>
      <c r="I164" s="1570"/>
      <c r="J164" s="1570"/>
      <c r="K164" s="1570"/>
    </row>
    <row r="165" spans="1:11">
      <c r="A165" s="1715"/>
      <c r="B165" s="1716"/>
      <c r="C165" s="1569" t="s">
        <v>458</v>
      </c>
      <c r="D165" s="1570"/>
      <c r="E165" s="1570"/>
      <c r="F165" s="1570"/>
      <c r="G165" s="1568"/>
      <c r="H165" s="1569" t="s">
        <v>458</v>
      </c>
      <c r="I165" s="1570"/>
      <c r="J165" s="1570"/>
      <c r="K165" s="1570"/>
    </row>
    <row r="166" spans="1:11">
      <c r="A166" s="1715"/>
      <c r="B166" s="1716"/>
      <c r="C166" s="1569" t="s">
        <v>458</v>
      </c>
      <c r="D166" s="1570"/>
      <c r="E166" s="1570"/>
      <c r="F166" s="1570"/>
      <c r="G166" s="1568"/>
      <c r="H166" s="1569" t="s">
        <v>458</v>
      </c>
      <c r="I166" s="1570"/>
      <c r="J166" s="1570"/>
      <c r="K166" s="1570"/>
    </row>
    <row r="167" spans="1:11">
      <c r="A167" s="1715"/>
      <c r="B167" s="1716"/>
      <c r="C167" s="1570" t="s">
        <v>459</v>
      </c>
      <c r="D167" s="1570"/>
      <c r="E167" s="1570"/>
      <c r="F167" s="1570"/>
      <c r="G167" s="1568"/>
      <c r="H167" s="1570" t="s">
        <v>459</v>
      </c>
      <c r="I167" s="1570" t="str">
        <f>M2ENRG!E36</f>
        <v>A.M.BENMACHICHE</v>
      </c>
      <c r="J167" s="1570" t="str">
        <f>M2ENRG!E35</f>
        <v>Amphi 3</v>
      </c>
      <c r="K167" s="1570" t="str">
        <f>M2ENRG!E34</f>
        <v>CFD et logiciels</v>
      </c>
    </row>
    <row r="168" spans="1:11">
      <c r="A168" s="1715"/>
      <c r="B168" s="1716"/>
      <c r="C168" s="1569" t="s">
        <v>459</v>
      </c>
      <c r="D168" s="1570"/>
      <c r="E168" s="1570"/>
      <c r="F168" s="1570"/>
      <c r="G168" s="1568"/>
      <c r="H168" s="1569" t="s">
        <v>459</v>
      </c>
      <c r="I168" s="1570"/>
      <c r="J168" s="1570"/>
      <c r="K168" s="1570"/>
    </row>
    <row r="169" spans="1:11">
      <c r="A169" s="1715"/>
      <c r="B169" s="1716"/>
      <c r="C169" s="1569" t="s">
        <v>459</v>
      </c>
      <c r="D169" s="1570"/>
      <c r="E169" s="1570"/>
      <c r="F169" s="1570"/>
      <c r="G169" s="1568"/>
      <c r="H169" s="1569" t="s">
        <v>459</v>
      </c>
      <c r="I169" s="1570"/>
      <c r="J169" s="1570"/>
      <c r="K169" s="1570"/>
    </row>
    <row r="170" spans="1:11">
      <c r="A170" s="1715"/>
      <c r="B170" s="1716"/>
      <c r="C170" s="1569" t="s">
        <v>459</v>
      </c>
      <c r="D170" s="1570"/>
      <c r="E170" s="1570"/>
      <c r="F170" s="1570"/>
      <c r="G170" s="1568"/>
      <c r="H170" s="1569" t="s">
        <v>459</v>
      </c>
      <c r="I170" s="1570"/>
      <c r="J170" s="1570"/>
      <c r="K170" s="1570"/>
    </row>
    <row r="171" spans="1:11">
      <c r="A171" s="1574"/>
      <c r="B171" s="1574"/>
      <c r="C171" s="1574"/>
      <c r="D171" s="1574"/>
      <c r="E171" s="1574"/>
      <c r="F171" s="1574"/>
      <c r="G171" s="1574"/>
      <c r="H171" s="1574"/>
      <c r="I171" s="1574"/>
      <c r="J171" s="1574"/>
      <c r="K171" s="1574"/>
    </row>
    <row r="172" spans="1:11">
      <c r="A172" s="1721"/>
      <c r="B172" s="1722"/>
      <c r="C172" s="1708" t="s">
        <v>425</v>
      </c>
      <c r="D172" s="1708"/>
      <c r="E172" s="1708"/>
      <c r="F172" s="1708"/>
      <c r="G172" s="1572"/>
      <c r="H172" s="1713" t="s">
        <v>425</v>
      </c>
      <c r="I172" s="1714"/>
      <c r="J172" s="1714"/>
      <c r="K172" s="1714"/>
    </row>
    <row r="173" spans="1:11">
      <c r="A173" s="1721"/>
      <c r="B173" s="1722"/>
      <c r="C173" s="1708" t="s">
        <v>417</v>
      </c>
      <c r="D173" s="1708"/>
      <c r="E173" s="1708"/>
      <c r="F173" s="1708"/>
      <c r="G173" s="1572"/>
      <c r="H173" s="1713" t="s">
        <v>419</v>
      </c>
      <c r="I173" s="1714"/>
      <c r="J173" s="1714"/>
      <c r="K173" s="1714"/>
    </row>
    <row r="174" spans="1:11">
      <c r="A174" s="1721"/>
      <c r="B174" s="1722"/>
      <c r="C174" s="1570"/>
      <c r="D174" s="1570"/>
      <c r="E174" s="1570"/>
      <c r="F174" s="1570"/>
      <c r="G174" s="1568"/>
      <c r="H174" s="1570"/>
      <c r="I174" s="1570"/>
      <c r="J174" s="1570"/>
      <c r="K174" s="1570"/>
    </row>
    <row r="175" spans="1:11">
      <c r="A175" s="1721"/>
      <c r="B175" s="1722"/>
      <c r="C175" s="1570"/>
      <c r="D175" s="1570" t="s">
        <v>450</v>
      </c>
      <c r="E175" s="1570" t="s">
        <v>451</v>
      </c>
      <c r="F175" s="1570" t="s">
        <v>449</v>
      </c>
      <c r="G175" s="1568"/>
      <c r="H175" s="1570"/>
      <c r="I175" s="1570" t="s">
        <v>450</v>
      </c>
      <c r="J175" s="1570" t="s">
        <v>451</v>
      </c>
      <c r="K175" s="1570" t="s">
        <v>449</v>
      </c>
    </row>
    <row r="176" spans="1:11">
      <c r="A176" s="1721"/>
      <c r="B176" s="1722"/>
      <c r="C176" s="1570" t="s">
        <v>448</v>
      </c>
      <c r="D176" s="1570" t="str">
        <f>L3MET!C42</f>
        <v>M.ZELLOUF</v>
      </c>
      <c r="E176" s="1570" t="str">
        <f>L3MET!C41</f>
        <v>S:20</v>
      </c>
      <c r="F176" s="1570" t="str">
        <f>L3MET!C40</f>
        <v>Transfert chal. et de mas</v>
      </c>
      <c r="G176" s="1568"/>
      <c r="H176" s="1570" t="s">
        <v>448</v>
      </c>
      <c r="I176" s="1570"/>
      <c r="J176" s="1570"/>
      <c r="K176" s="1570"/>
    </row>
    <row r="177" spans="1:11">
      <c r="A177" s="1721"/>
      <c r="B177" s="1722"/>
      <c r="C177" s="1570" t="s">
        <v>452</v>
      </c>
      <c r="D177" s="1570"/>
      <c r="E177" s="1570"/>
      <c r="F177" s="1570"/>
      <c r="G177" s="1568"/>
      <c r="H177" s="1570" t="s">
        <v>452</v>
      </c>
      <c r="I177" s="1570" t="str">
        <f>L3CM!E42</f>
        <v>N.MOUMMI</v>
      </c>
      <c r="J177" s="1570" t="str">
        <f>L3CM!E41</f>
        <v>Amphi 2</v>
      </c>
      <c r="K177" s="1570" t="str">
        <f>L3CM!E40</f>
        <v>Envir. et dév. durable</v>
      </c>
    </row>
    <row r="178" spans="1:11">
      <c r="A178" s="1721"/>
      <c r="B178" s="1722"/>
      <c r="C178" s="1569" t="s">
        <v>452</v>
      </c>
      <c r="D178" s="1570"/>
      <c r="E178" s="1570"/>
      <c r="F178" s="1570"/>
      <c r="G178" s="1568"/>
      <c r="H178" s="1569" t="s">
        <v>452</v>
      </c>
      <c r="I178" s="1570"/>
      <c r="J178" s="1570"/>
      <c r="K178" s="1570"/>
    </row>
    <row r="179" spans="1:11">
      <c r="A179" s="1721"/>
      <c r="B179" s="1722"/>
      <c r="C179" s="1569" t="s">
        <v>452</v>
      </c>
      <c r="D179" s="1570"/>
      <c r="E179" s="1570"/>
      <c r="F179" s="1570"/>
      <c r="G179" s="1568"/>
      <c r="H179" s="1569" t="s">
        <v>452</v>
      </c>
      <c r="I179" s="1570"/>
      <c r="J179" s="1570"/>
      <c r="K179" s="1570"/>
    </row>
    <row r="180" spans="1:11">
      <c r="A180" s="1721"/>
      <c r="B180" s="1722"/>
      <c r="C180" s="1569" t="s">
        <v>452</v>
      </c>
      <c r="D180" s="1570"/>
      <c r="E180" s="1570"/>
      <c r="F180" s="1570"/>
      <c r="G180" s="1568"/>
      <c r="H180" s="1569" t="s">
        <v>452</v>
      </c>
      <c r="I180" s="1570"/>
      <c r="J180" s="1570"/>
      <c r="K180" s="1570"/>
    </row>
    <row r="181" spans="1:11">
      <c r="A181" s="1721"/>
      <c r="B181" s="1722"/>
      <c r="C181" s="1570" t="s">
        <v>453</v>
      </c>
      <c r="D181" s="1570" t="str">
        <f>L3ENRG!C42</f>
        <v>C.DERFOUF</v>
      </c>
      <c r="E181" s="1570" t="s">
        <v>427</v>
      </c>
      <c r="F181" s="1570" t="str">
        <f>L3ENRG!C40</f>
        <v>Mesure et instrumentation</v>
      </c>
      <c r="G181" s="1568"/>
      <c r="H181" s="1570" t="s">
        <v>453</v>
      </c>
      <c r="I181" s="1570" t="str">
        <f>L3ENRG!E42</f>
        <v>N.MOUMMI</v>
      </c>
      <c r="J181" s="1570" t="str">
        <f>L3ENRG!E41</f>
        <v>Amphi 3</v>
      </c>
      <c r="K181" s="1570" t="str">
        <f>L3ENRG!E40</f>
        <v>Envir. et dév. Durable.</v>
      </c>
    </row>
    <row r="182" spans="1:11">
      <c r="A182" s="1721"/>
      <c r="B182" s="1722"/>
      <c r="C182" s="1569" t="s">
        <v>453</v>
      </c>
      <c r="D182" s="1570"/>
      <c r="E182" s="1570"/>
      <c r="F182" s="1570"/>
      <c r="G182" s="1568"/>
      <c r="H182" s="1569" t="s">
        <v>453</v>
      </c>
      <c r="I182" s="1570"/>
      <c r="J182" s="1570"/>
      <c r="K182" s="1570"/>
    </row>
    <row r="183" spans="1:11">
      <c r="A183" s="1721"/>
      <c r="B183" s="1722"/>
      <c r="C183" s="1569" t="s">
        <v>453</v>
      </c>
      <c r="D183" s="1570"/>
      <c r="E183" s="1570" t="s">
        <v>466</v>
      </c>
      <c r="F183" s="1570"/>
      <c r="G183" s="1568"/>
      <c r="H183" s="1569" t="s">
        <v>453</v>
      </c>
      <c r="I183" s="1570"/>
      <c r="J183" s="1570"/>
      <c r="K183" s="1570"/>
    </row>
    <row r="184" spans="1:11">
      <c r="A184" s="1721"/>
      <c r="B184" s="1722"/>
      <c r="C184" s="1569" t="s">
        <v>453</v>
      </c>
      <c r="D184" s="1570"/>
      <c r="E184" s="1570"/>
      <c r="F184" s="1570"/>
      <c r="G184" s="1568"/>
      <c r="H184" s="1569" t="s">
        <v>453</v>
      </c>
      <c r="I184" s="1570"/>
      <c r="J184" s="1570"/>
      <c r="K184" s="1570"/>
    </row>
    <row r="185" spans="1:11">
      <c r="A185" s="1721"/>
      <c r="B185" s="1722"/>
      <c r="C185" s="1568"/>
      <c r="D185" s="1568"/>
      <c r="E185" s="1568"/>
      <c r="F185" s="1568"/>
      <c r="G185" s="1568"/>
      <c r="H185" s="1568"/>
      <c r="I185" s="1568"/>
      <c r="J185" s="1568"/>
      <c r="K185" s="1568"/>
    </row>
    <row r="186" spans="1:11">
      <c r="A186" s="1721"/>
      <c r="B186" s="1722"/>
      <c r="C186" s="1570" t="s">
        <v>454</v>
      </c>
      <c r="D186" s="1570" t="str">
        <f>M1MET!C42</f>
        <v>H.BENTRAH</v>
      </c>
      <c r="E186" s="1570" t="str">
        <f>M1MET!C41</f>
        <v>S:27</v>
      </c>
      <c r="F186" s="1570" t="str">
        <f>M1MET!C40</f>
        <v>Physico-chimie des surfaces</v>
      </c>
      <c r="G186" s="1568"/>
      <c r="H186" s="1570" t="s">
        <v>454</v>
      </c>
      <c r="I186" s="1570"/>
      <c r="J186" s="1570"/>
      <c r="K186" s="1570"/>
    </row>
    <row r="187" spans="1:11">
      <c r="A187" s="1721"/>
      <c r="B187" s="1722"/>
      <c r="C187" s="1570" t="s">
        <v>455</v>
      </c>
      <c r="D187" s="1570"/>
      <c r="E187" s="1570"/>
      <c r="F187" s="1570"/>
      <c r="G187" s="1568"/>
      <c r="H187" s="1570" t="s">
        <v>455</v>
      </c>
      <c r="I187" s="1570" t="str">
        <f>M1CM!E42</f>
        <v>C.DERFOUF</v>
      </c>
      <c r="J187" s="1570" t="s">
        <v>427</v>
      </c>
      <c r="K187" s="1570" t="str">
        <f>M1CM!E40</f>
        <v>P.Choix 1.1C:</v>
      </c>
    </row>
    <row r="188" spans="1:11">
      <c r="A188" s="1721"/>
      <c r="B188" s="1722"/>
      <c r="C188" s="1569" t="s">
        <v>455</v>
      </c>
      <c r="D188" s="1570"/>
      <c r="E188" s="1570"/>
      <c r="F188" s="1570"/>
      <c r="G188" s="1568"/>
      <c r="H188" s="1569" t="s">
        <v>455</v>
      </c>
      <c r="I188" s="1570"/>
      <c r="J188" s="1570"/>
      <c r="K188" s="1570"/>
    </row>
    <row r="189" spans="1:11">
      <c r="A189" s="1721"/>
      <c r="B189" s="1722"/>
      <c r="C189" s="1569" t="s">
        <v>455</v>
      </c>
      <c r="D189" s="1570"/>
      <c r="E189" s="1570"/>
      <c r="F189" s="1570"/>
      <c r="G189" s="1568"/>
      <c r="H189" s="1569" t="s">
        <v>455</v>
      </c>
      <c r="I189" s="1570"/>
      <c r="J189" s="1570" t="s">
        <v>466</v>
      </c>
      <c r="K189" s="1570"/>
    </row>
    <row r="190" spans="1:11">
      <c r="A190" s="1721"/>
      <c r="B190" s="1722"/>
      <c r="C190" s="1569" t="s">
        <v>455</v>
      </c>
      <c r="D190" s="1570"/>
      <c r="E190" s="1570"/>
      <c r="F190" s="1570"/>
      <c r="G190" s="1568"/>
      <c r="H190" s="1569" t="s">
        <v>455</v>
      </c>
      <c r="I190" s="1570"/>
      <c r="J190" s="1570"/>
      <c r="K190" s="1570"/>
    </row>
    <row r="191" spans="1:11">
      <c r="A191" s="1721"/>
      <c r="B191" s="1722"/>
      <c r="C191" s="1570" t="s">
        <v>456</v>
      </c>
      <c r="D191" s="1570" t="str">
        <f>M1ENRG!C42</f>
        <v>K.MEFTAH</v>
      </c>
      <c r="E191" s="1570" t="s">
        <v>463</v>
      </c>
      <c r="F191" s="1570" t="str">
        <f>M1ENRG!C40</f>
        <v>Méthodes numériques approfondies</v>
      </c>
      <c r="G191" s="1568"/>
      <c r="H191" s="1570" t="s">
        <v>456</v>
      </c>
      <c r="I191" s="1570"/>
      <c r="J191" s="1570"/>
      <c r="K191" s="1570"/>
    </row>
    <row r="192" spans="1:11">
      <c r="A192" s="1721"/>
      <c r="B192" s="1722"/>
      <c r="C192" s="1569" t="s">
        <v>456</v>
      </c>
      <c r="D192" s="1570"/>
      <c r="E192" s="1570"/>
      <c r="F192" s="1570"/>
      <c r="G192" s="1568"/>
      <c r="H192" s="1569" t="s">
        <v>456</v>
      </c>
      <c r="I192" s="1570"/>
      <c r="J192" s="1570"/>
      <c r="K192" s="1570"/>
    </row>
    <row r="193" spans="1:11">
      <c r="A193" s="1721"/>
      <c r="B193" s="1722"/>
      <c r="C193" s="1569" t="s">
        <v>456</v>
      </c>
      <c r="D193" s="1570"/>
      <c r="E193" s="1570" t="s">
        <v>464</v>
      </c>
      <c r="F193" s="1570"/>
      <c r="G193" s="1568"/>
      <c r="H193" s="1569" t="s">
        <v>456</v>
      </c>
      <c r="I193" s="1570"/>
      <c r="J193" s="1570"/>
      <c r="K193" s="1570"/>
    </row>
    <row r="194" spans="1:11">
      <c r="A194" s="1721"/>
      <c r="B194" s="1722"/>
      <c r="C194" s="1569" t="s">
        <v>456</v>
      </c>
      <c r="D194" s="1570"/>
      <c r="E194" s="1570"/>
      <c r="F194" s="1570"/>
      <c r="G194" s="1568"/>
      <c r="H194" s="1569" t="s">
        <v>456</v>
      </c>
      <c r="I194" s="1570"/>
      <c r="J194" s="1570"/>
      <c r="K194" s="1570"/>
    </row>
    <row r="195" spans="1:11">
      <c r="A195" s="1721"/>
      <c r="B195" s="1722"/>
      <c r="C195" s="1568"/>
      <c r="D195" s="1568"/>
      <c r="E195" s="1568"/>
      <c r="F195" s="1568"/>
      <c r="G195" s="1568"/>
      <c r="H195" s="1568"/>
      <c r="I195" s="1568"/>
      <c r="J195" s="1568"/>
      <c r="K195" s="1568"/>
    </row>
    <row r="196" spans="1:11">
      <c r="A196" s="1721"/>
      <c r="B196" s="1722"/>
      <c r="C196" s="1570" t="s">
        <v>457</v>
      </c>
      <c r="D196" s="1570" t="str">
        <f>M2MET!C42</f>
        <v>N.MOUMMI</v>
      </c>
      <c r="E196" s="1570" t="str">
        <f>M2MET!C41</f>
        <v>Amphi 2</v>
      </c>
      <c r="F196" s="1570" t="str">
        <f>M2MET!C40</f>
        <v>Gestion des entreprises</v>
      </c>
      <c r="G196" s="1568"/>
      <c r="H196" s="1570" t="s">
        <v>457</v>
      </c>
      <c r="I196" s="1570"/>
      <c r="J196" s="1570"/>
      <c r="K196" s="1570"/>
    </row>
    <row r="197" spans="1:11">
      <c r="A197" s="1721"/>
      <c r="B197" s="1722"/>
      <c r="C197" s="1570" t="s">
        <v>458</v>
      </c>
      <c r="D197" s="1570" t="str">
        <f>M2CM!C42</f>
        <v>N.MOUMMI</v>
      </c>
      <c r="E197" s="1570" t="str">
        <f>M2CM!C41</f>
        <v>Amphi 2</v>
      </c>
      <c r="F197" s="1570" t="str">
        <f>M2CM!C40</f>
        <v>P.Choix 1.2C:</v>
      </c>
      <c r="G197" s="1568"/>
      <c r="H197" s="1570" t="s">
        <v>458</v>
      </c>
      <c r="I197" s="1570" t="str">
        <f>M2CM!E42</f>
        <v>L.BACI</v>
      </c>
      <c r="J197" s="1570" t="str">
        <f>M2CM!E41</f>
        <v>S : 30</v>
      </c>
      <c r="K197" s="1570" t="str">
        <f>M2CM!E40</f>
        <v>Bureau des Méthodes</v>
      </c>
    </row>
    <row r="198" spans="1:11">
      <c r="A198" s="1721"/>
      <c r="B198" s="1722"/>
      <c r="C198" s="1569" t="s">
        <v>458</v>
      </c>
      <c r="D198" s="1570"/>
      <c r="E198" s="1570"/>
      <c r="F198" s="1570"/>
      <c r="G198" s="1568"/>
      <c r="H198" s="1569" t="s">
        <v>458</v>
      </c>
      <c r="I198" s="1570"/>
      <c r="J198" s="1570"/>
      <c r="K198" s="1570"/>
    </row>
    <row r="199" spans="1:11">
      <c r="A199" s="1721"/>
      <c r="B199" s="1722"/>
      <c r="C199" s="1569" t="s">
        <v>458</v>
      </c>
      <c r="D199" s="1570"/>
      <c r="E199" s="1570"/>
      <c r="F199" s="1570"/>
      <c r="G199" s="1568"/>
      <c r="H199" s="1569" t="s">
        <v>458</v>
      </c>
      <c r="I199" s="1570"/>
      <c r="J199" s="1570"/>
      <c r="K199" s="1570"/>
    </row>
    <row r="200" spans="1:11">
      <c r="A200" s="1721"/>
      <c r="B200" s="1722"/>
      <c r="C200" s="1569" t="s">
        <v>458</v>
      </c>
      <c r="D200" s="1570"/>
      <c r="E200" s="1570"/>
      <c r="F200" s="1570"/>
      <c r="G200" s="1568"/>
      <c r="H200" s="1569" t="s">
        <v>458</v>
      </c>
      <c r="I200" s="1570"/>
      <c r="J200" s="1570"/>
      <c r="K200" s="1570"/>
    </row>
    <row r="201" spans="1:11">
      <c r="A201" s="1721"/>
      <c r="B201" s="1722"/>
      <c r="C201" s="1570" t="s">
        <v>459</v>
      </c>
      <c r="D201" s="1570" t="str">
        <f>M2ENRG!C42</f>
        <v>N.MOUMMI</v>
      </c>
      <c r="E201" s="1570" t="str">
        <f>M2ENRG!C41</f>
        <v>Amphi 3</v>
      </c>
      <c r="F201" s="1570" t="str">
        <f>M2ENRG!C40</f>
        <v>P.Choix 2.2C:</v>
      </c>
      <c r="G201" s="1568"/>
      <c r="H201" s="1570" t="s">
        <v>459</v>
      </c>
      <c r="I201" s="1570" t="str">
        <f>M2ENRG!E42</f>
        <v>K.MEFTAH</v>
      </c>
      <c r="J201" s="1570" t="s">
        <v>463</v>
      </c>
      <c r="K201" s="1570" t="str">
        <f>M2ENRG!E40</f>
        <v>Optimisation</v>
      </c>
    </row>
    <row r="202" spans="1:11">
      <c r="A202" s="1721"/>
      <c r="B202" s="1722"/>
      <c r="C202" s="1569" t="s">
        <v>459</v>
      </c>
      <c r="D202" s="1570"/>
      <c r="E202" s="1570"/>
      <c r="F202" s="1570"/>
      <c r="G202" s="1568"/>
      <c r="H202" s="1569" t="s">
        <v>459</v>
      </c>
      <c r="I202" s="1570"/>
      <c r="J202" s="1570"/>
      <c r="K202" s="1570"/>
    </row>
    <row r="203" spans="1:11">
      <c r="A203" s="1721"/>
      <c r="B203" s="1722"/>
      <c r="C203" s="1569" t="s">
        <v>459</v>
      </c>
      <c r="D203" s="1570"/>
      <c r="E203" s="1570"/>
      <c r="F203" s="1570"/>
      <c r="G203" s="1568"/>
      <c r="H203" s="1569" t="s">
        <v>459</v>
      </c>
      <c r="I203" s="1570"/>
      <c r="J203" s="1570" t="s">
        <v>464</v>
      </c>
      <c r="K203" s="1570"/>
    </row>
    <row r="204" spans="1:11">
      <c r="A204" s="1721"/>
      <c r="B204" s="1722"/>
      <c r="C204" s="1569" t="s">
        <v>459</v>
      </c>
      <c r="D204" s="1570"/>
      <c r="E204" s="1570"/>
      <c r="F204" s="1570"/>
      <c r="G204" s="1568"/>
      <c r="H204" s="1569" t="s">
        <v>459</v>
      </c>
      <c r="I204" s="1570"/>
      <c r="J204" s="1570"/>
      <c r="K204" s="1570"/>
    </row>
    <row r="205" spans="1:11">
      <c r="A205" s="1574"/>
      <c r="B205" s="1574"/>
      <c r="C205" s="1574"/>
      <c r="D205" s="1574"/>
      <c r="E205" s="1574"/>
      <c r="F205" s="1574"/>
      <c r="G205" s="1574"/>
      <c r="H205" s="1574"/>
      <c r="I205" s="1574"/>
      <c r="J205" s="1574"/>
      <c r="K205" s="1574"/>
    </row>
    <row r="206" spans="1:11">
      <c r="A206" s="1719"/>
      <c r="B206" s="1720"/>
      <c r="C206" s="1708" t="s">
        <v>434</v>
      </c>
      <c r="D206" s="1708"/>
      <c r="E206" s="1708"/>
      <c r="F206" s="1708"/>
      <c r="G206" s="1572"/>
      <c r="H206" s="1713" t="s">
        <v>434</v>
      </c>
      <c r="I206" s="1714"/>
      <c r="J206" s="1714"/>
      <c r="K206" s="1714"/>
    </row>
    <row r="207" spans="1:11">
      <c r="A207" s="1719"/>
      <c r="B207" s="1720"/>
      <c r="C207" s="1708" t="s">
        <v>417</v>
      </c>
      <c r="D207" s="1708"/>
      <c r="E207" s="1708"/>
      <c r="F207" s="1708"/>
      <c r="G207" s="1572"/>
      <c r="H207" s="1713" t="s">
        <v>419</v>
      </c>
      <c r="I207" s="1714"/>
      <c r="J207" s="1714"/>
      <c r="K207" s="1714"/>
    </row>
    <row r="208" spans="1:11">
      <c r="A208" s="1719"/>
      <c r="B208" s="1720"/>
      <c r="C208" s="1570"/>
      <c r="D208" s="1570"/>
      <c r="E208" s="1570"/>
      <c r="F208" s="1570"/>
      <c r="G208" s="1568"/>
      <c r="H208" s="1570"/>
      <c r="I208" s="1570"/>
      <c r="J208" s="1570"/>
      <c r="K208" s="1570"/>
    </row>
    <row r="209" spans="1:11">
      <c r="A209" s="1719"/>
      <c r="B209" s="1720"/>
      <c r="C209" s="1570"/>
      <c r="D209" s="1570" t="s">
        <v>450</v>
      </c>
      <c r="E209" s="1570" t="s">
        <v>451</v>
      </c>
      <c r="F209" s="1570" t="s">
        <v>449</v>
      </c>
      <c r="G209" s="1568"/>
      <c r="H209" s="1570"/>
      <c r="I209" s="1570" t="s">
        <v>450</v>
      </c>
      <c r="J209" s="1570" t="s">
        <v>451</v>
      </c>
      <c r="K209" s="1570" t="s">
        <v>449</v>
      </c>
    </row>
    <row r="210" spans="1:11">
      <c r="A210" s="1719"/>
      <c r="B210" s="1720"/>
      <c r="C210" s="1570" t="s">
        <v>448</v>
      </c>
      <c r="D210" s="1570"/>
      <c r="E210" s="1570"/>
      <c r="F210" s="1570"/>
      <c r="G210" s="1568"/>
      <c r="H210" s="1570" t="s">
        <v>448</v>
      </c>
      <c r="I210" s="1570"/>
      <c r="J210" s="1570"/>
      <c r="K210" s="1570"/>
    </row>
    <row r="211" spans="1:11">
      <c r="A211" s="1719"/>
      <c r="B211" s="1720"/>
      <c r="C211" s="1570" t="s">
        <v>452</v>
      </c>
      <c r="D211" s="1570"/>
      <c r="E211" s="1570"/>
      <c r="F211" s="1570"/>
      <c r="G211" s="1568"/>
      <c r="H211" s="1570" t="s">
        <v>452</v>
      </c>
      <c r="I211" s="1570"/>
      <c r="J211" s="1570"/>
      <c r="K211" s="1570"/>
    </row>
    <row r="212" spans="1:11">
      <c r="A212" s="1719"/>
      <c r="B212" s="1720"/>
      <c r="C212" s="1569" t="s">
        <v>452</v>
      </c>
      <c r="D212" s="1570"/>
      <c r="E212" s="1570"/>
      <c r="F212" s="1570"/>
      <c r="G212" s="1568"/>
      <c r="H212" s="1569" t="s">
        <v>452</v>
      </c>
      <c r="I212" s="1570"/>
      <c r="J212" s="1570"/>
      <c r="K212" s="1570"/>
    </row>
    <row r="213" spans="1:11">
      <c r="A213" s="1719"/>
      <c r="B213" s="1720"/>
      <c r="C213" s="1569" t="s">
        <v>452</v>
      </c>
      <c r="D213" s="1570"/>
      <c r="E213" s="1570"/>
      <c r="F213" s="1570"/>
      <c r="G213" s="1568"/>
      <c r="H213" s="1569" t="s">
        <v>452</v>
      </c>
      <c r="I213" s="1570"/>
      <c r="J213" s="1570"/>
      <c r="K213" s="1570"/>
    </row>
    <row r="214" spans="1:11">
      <c r="A214" s="1719"/>
      <c r="B214" s="1720"/>
      <c r="C214" s="1569" t="s">
        <v>452</v>
      </c>
      <c r="D214" s="1570"/>
      <c r="E214" s="1570"/>
      <c r="F214" s="1570"/>
      <c r="G214" s="1568"/>
      <c r="H214" s="1569" t="s">
        <v>452</v>
      </c>
      <c r="I214" s="1570"/>
      <c r="J214" s="1570"/>
      <c r="K214" s="1570"/>
    </row>
    <row r="215" spans="1:11">
      <c r="A215" s="1719"/>
      <c r="B215" s="1720"/>
      <c r="C215" s="1570" t="s">
        <v>453</v>
      </c>
      <c r="D215" s="1570"/>
      <c r="E215" s="1570"/>
      <c r="F215" s="1570"/>
      <c r="G215" s="1568"/>
      <c r="H215" s="1570" t="s">
        <v>453</v>
      </c>
      <c r="I215" s="1570"/>
      <c r="J215" s="1570"/>
      <c r="K215" s="1570"/>
    </row>
    <row r="216" spans="1:11">
      <c r="A216" s="1719"/>
      <c r="B216" s="1720"/>
      <c r="C216" s="1569" t="s">
        <v>453</v>
      </c>
      <c r="D216" s="1570"/>
      <c r="E216" s="1570"/>
      <c r="F216" s="1570"/>
      <c r="G216" s="1568"/>
      <c r="H216" s="1569" t="s">
        <v>453</v>
      </c>
      <c r="I216" s="1570"/>
      <c r="J216" s="1570"/>
      <c r="K216" s="1570"/>
    </row>
    <row r="217" spans="1:11">
      <c r="A217" s="1719"/>
      <c r="B217" s="1720"/>
      <c r="C217" s="1569" t="s">
        <v>453</v>
      </c>
      <c r="D217" s="1570"/>
      <c r="E217" s="1570"/>
      <c r="F217" s="1570"/>
      <c r="G217" s="1568"/>
      <c r="H217" s="1569" t="s">
        <v>453</v>
      </c>
      <c r="I217" s="1570"/>
      <c r="J217" s="1570"/>
      <c r="K217" s="1570"/>
    </row>
    <row r="218" spans="1:11">
      <c r="A218" s="1719"/>
      <c r="B218" s="1720"/>
      <c r="C218" s="1569" t="s">
        <v>453</v>
      </c>
      <c r="D218" s="1570"/>
      <c r="E218" s="1570"/>
      <c r="F218" s="1570"/>
      <c r="G218" s="1568"/>
      <c r="H218" s="1569" t="s">
        <v>453</v>
      </c>
      <c r="I218" s="1570"/>
      <c r="J218" s="1570"/>
      <c r="K218" s="1570"/>
    </row>
    <row r="219" spans="1:11">
      <c r="A219" s="1719"/>
      <c r="B219" s="1720"/>
      <c r="C219" s="1568"/>
      <c r="D219" s="1568"/>
      <c r="E219" s="1568"/>
      <c r="F219" s="1568"/>
      <c r="G219" s="1568"/>
      <c r="H219" s="1568"/>
      <c r="I219" s="1568"/>
      <c r="J219" s="1568"/>
      <c r="K219" s="1568"/>
    </row>
    <row r="220" spans="1:11">
      <c r="A220" s="1719"/>
      <c r="B220" s="1720"/>
      <c r="C220" s="1570" t="s">
        <v>454</v>
      </c>
      <c r="D220" s="1570"/>
      <c r="E220" s="1570"/>
      <c r="F220" s="1570"/>
      <c r="G220" s="1568"/>
      <c r="H220" s="1570" t="s">
        <v>454</v>
      </c>
      <c r="I220" s="1570"/>
      <c r="J220" s="1570"/>
      <c r="K220" s="1570"/>
    </row>
    <row r="221" spans="1:11">
      <c r="A221" s="1719"/>
      <c r="B221" s="1720"/>
      <c r="C221" s="1570" t="s">
        <v>455</v>
      </c>
      <c r="D221" s="1570" t="str">
        <f>M1CM!C48</f>
        <v>A.BENARAFAOUI</v>
      </c>
      <c r="E221" s="1570" t="str">
        <f>M1CM!C47</f>
        <v>Amphi 2</v>
      </c>
      <c r="F221" s="1570" t="str">
        <f>M1CM!C46</f>
        <v>Moteurs à combustion interne</v>
      </c>
      <c r="G221" s="1568"/>
      <c r="H221" s="1570" t="s">
        <v>455</v>
      </c>
      <c r="I221" s="1570" t="str">
        <f>M1CM!E48</f>
        <v>M.N.AMRANE</v>
      </c>
      <c r="J221" s="1570" t="str">
        <f>M1CM!E47</f>
        <v>Amphi 2</v>
      </c>
      <c r="K221" s="1570" t="str">
        <f>M1CM!E46</f>
        <v>Anglais technique et terminologie.</v>
      </c>
    </row>
    <row r="222" spans="1:11">
      <c r="A222" s="1719"/>
      <c r="B222" s="1720"/>
      <c r="C222" s="1569" t="s">
        <v>455</v>
      </c>
      <c r="D222" s="1570"/>
      <c r="E222" s="1570"/>
      <c r="F222" s="1570"/>
      <c r="G222" s="1568"/>
      <c r="H222" s="1569" t="s">
        <v>455</v>
      </c>
      <c r="I222" s="1570"/>
      <c r="J222" s="1570"/>
      <c r="K222" s="1570"/>
    </row>
    <row r="223" spans="1:11">
      <c r="A223" s="1719"/>
      <c r="B223" s="1720"/>
      <c r="C223" s="1569" t="s">
        <v>455</v>
      </c>
      <c r="D223" s="1570"/>
      <c r="E223" s="1570"/>
      <c r="F223" s="1570"/>
      <c r="G223" s="1568"/>
      <c r="H223" s="1569" t="s">
        <v>455</v>
      </c>
      <c r="I223" s="1570"/>
      <c r="J223" s="1570"/>
      <c r="K223" s="1570"/>
    </row>
    <row r="224" spans="1:11">
      <c r="A224" s="1719"/>
      <c r="B224" s="1720"/>
      <c r="C224" s="1569" t="s">
        <v>455</v>
      </c>
      <c r="D224" s="1570"/>
      <c r="E224" s="1570"/>
      <c r="F224" s="1570"/>
      <c r="G224" s="1568"/>
      <c r="H224" s="1569" t="s">
        <v>455</v>
      </c>
      <c r="I224" s="1570"/>
      <c r="J224" s="1570"/>
      <c r="K224" s="1570"/>
    </row>
    <row r="225" spans="1:11">
      <c r="A225" s="1719"/>
      <c r="B225" s="1720"/>
      <c r="C225" s="1570" t="s">
        <v>456</v>
      </c>
      <c r="D225" s="1570"/>
      <c r="E225" s="1570"/>
      <c r="F225" s="1570"/>
      <c r="G225" s="1568"/>
      <c r="H225" s="1570" t="s">
        <v>456</v>
      </c>
      <c r="I225" s="1570" t="str">
        <f>M1ENRG!E48</f>
        <v>M.N.AMRANE</v>
      </c>
      <c r="J225" s="1570" t="str">
        <f>M1ENRG!E47</f>
        <v>Amphi 3</v>
      </c>
      <c r="K225" s="1570" t="str">
        <f>M1ENRG!E46</f>
        <v>Anglais technique &amp; terminologie</v>
      </c>
    </row>
    <row r="226" spans="1:11">
      <c r="A226" s="1719"/>
      <c r="B226" s="1720"/>
      <c r="C226" s="1569" t="s">
        <v>456</v>
      </c>
      <c r="D226" s="1570"/>
      <c r="E226" s="1570"/>
      <c r="F226" s="1570"/>
      <c r="G226" s="1568"/>
      <c r="H226" s="1569" t="s">
        <v>456</v>
      </c>
      <c r="I226" s="1570"/>
      <c r="J226" s="1570"/>
      <c r="K226" s="1570"/>
    </row>
    <row r="227" spans="1:11">
      <c r="A227" s="1719"/>
      <c r="B227" s="1720"/>
      <c r="C227" s="1569" t="s">
        <v>456</v>
      </c>
      <c r="D227" s="1570"/>
      <c r="E227" s="1570"/>
      <c r="F227" s="1570"/>
      <c r="G227" s="1568"/>
      <c r="H227" s="1569" t="s">
        <v>456</v>
      </c>
      <c r="I227" s="1570"/>
      <c r="J227" s="1570"/>
      <c r="K227" s="1570"/>
    </row>
    <row r="228" spans="1:11">
      <c r="A228" s="1719"/>
      <c r="B228" s="1720"/>
      <c r="C228" s="1569" t="s">
        <v>456</v>
      </c>
      <c r="D228" s="1570"/>
      <c r="E228" s="1570"/>
      <c r="F228" s="1570"/>
      <c r="G228" s="1568"/>
      <c r="H228" s="1569" t="s">
        <v>456</v>
      </c>
      <c r="I228" s="1570"/>
      <c r="J228" s="1570"/>
      <c r="K228" s="1570"/>
    </row>
    <row r="229" spans="1:11">
      <c r="A229" s="1719"/>
      <c r="B229" s="1720"/>
      <c r="C229" s="1568"/>
      <c r="D229" s="1568"/>
      <c r="E229" s="1568"/>
      <c r="F229" s="1568"/>
      <c r="G229" s="1568"/>
      <c r="H229" s="1568"/>
      <c r="I229" s="1568"/>
      <c r="J229" s="1568"/>
      <c r="K229" s="1568"/>
    </row>
    <row r="230" spans="1:11">
      <c r="A230" s="1719"/>
      <c r="B230" s="1720"/>
      <c r="C230" s="1570" t="s">
        <v>457</v>
      </c>
      <c r="D230" s="1570"/>
      <c r="E230" s="1570"/>
      <c r="F230" s="1570"/>
      <c r="G230" s="1568"/>
      <c r="H230" s="1570" t="s">
        <v>457</v>
      </c>
      <c r="I230" s="1570"/>
      <c r="J230" s="1570"/>
      <c r="K230" s="1570"/>
    </row>
    <row r="231" spans="1:11">
      <c r="A231" s="1719"/>
      <c r="B231" s="1720"/>
      <c r="C231" s="1570" t="s">
        <v>458</v>
      </c>
      <c r="D231" s="1570" t="str">
        <f>M2CM!C48</f>
        <v>L.SEDIRA</v>
      </c>
      <c r="E231" s="1570" t="str">
        <f>M2CM!C47</f>
        <v>S: 29</v>
      </c>
      <c r="F231" s="1570" t="str">
        <f>M2CM!C46</f>
        <v>Matériaux composites</v>
      </c>
      <c r="G231" s="1568"/>
      <c r="H231" s="1570" t="s">
        <v>458</v>
      </c>
      <c r="I231" s="1570"/>
      <c r="J231" s="1570"/>
      <c r="K231" s="1570"/>
    </row>
    <row r="232" spans="1:11">
      <c r="A232" s="1719"/>
      <c r="B232" s="1720"/>
      <c r="C232" s="1569" t="s">
        <v>458</v>
      </c>
      <c r="D232" s="1570"/>
      <c r="E232" s="1570"/>
      <c r="F232" s="1570"/>
      <c r="G232" s="1568"/>
      <c r="H232" s="1569" t="s">
        <v>458</v>
      </c>
      <c r="I232" s="1570"/>
      <c r="J232" s="1570"/>
      <c r="K232" s="1570"/>
    </row>
    <row r="233" spans="1:11">
      <c r="A233" s="1719"/>
      <c r="B233" s="1720"/>
      <c r="C233" s="1569" t="s">
        <v>458</v>
      </c>
      <c r="D233" s="1570"/>
      <c r="E233" s="1570"/>
      <c r="F233" s="1570"/>
      <c r="G233" s="1568"/>
      <c r="H233" s="1569" t="s">
        <v>458</v>
      </c>
      <c r="I233" s="1570"/>
      <c r="J233" s="1570"/>
      <c r="K233" s="1570"/>
    </row>
    <row r="234" spans="1:11">
      <c r="A234" s="1719"/>
      <c r="B234" s="1720"/>
      <c r="C234" s="1569" t="s">
        <v>458</v>
      </c>
      <c r="D234" s="1570"/>
      <c r="E234" s="1570"/>
      <c r="F234" s="1570"/>
      <c r="G234" s="1568"/>
      <c r="H234" s="1569" t="s">
        <v>458</v>
      </c>
      <c r="I234" s="1570"/>
      <c r="J234" s="1570"/>
      <c r="K234" s="1570"/>
    </row>
    <row r="235" spans="1:11">
      <c r="A235" s="1719"/>
      <c r="B235" s="1720"/>
      <c r="C235" s="1570" t="s">
        <v>459</v>
      </c>
      <c r="D235" s="1570" t="str">
        <f>M2ENRG!C48</f>
        <v>M.S.CHEBBAH</v>
      </c>
      <c r="E235" s="1570" t="str">
        <f>M2ENRG!C47</f>
        <v>Amphi 3</v>
      </c>
      <c r="F235" s="1570" t="str">
        <f>M2ENRG!C46</f>
        <v>Mécanique de propulsion</v>
      </c>
      <c r="G235" s="1568"/>
      <c r="H235" s="1570" t="s">
        <v>459</v>
      </c>
      <c r="I235" s="1570"/>
      <c r="J235" s="1570"/>
      <c r="K235" s="1570"/>
    </row>
    <row r="236" spans="1:11">
      <c r="A236" s="1719"/>
      <c r="B236" s="1720"/>
      <c r="C236" s="1569" t="s">
        <v>459</v>
      </c>
      <c r="D236" s="1570"/>
      <c r="E236" s="1570"/>
      <c r="F236" s="1570"/>
      <c r="G236" s="1568"/>
      <c r="H236" s="1569" t="s">
        <v>459</v>
      </c>
      <c r="I236" s="1570"/>
      <c r="J236" s="1570"/>
      <c r="K236" s="1570"/>
    </row>
    <row r="237" spans="1:11">
      <c r="A237" s="1719"/>
      <c r="B237" s="1720"/>
      <c r="C237" s="1569" t="s">
        <v>459</v>
      </c>
      <c r="D237" s="1570"/>
      <c r="E237" s="1570"/>
      <c r="F237" s="1570"/>
      <c r="G237" s="1568"/>
      <c r="H237" s="1569" t="s">
        <v>459</v>
      </c>
      <c r="I237" s="1570"/>
      <c r="J237" s="1570"/>
      <c r="K237" s="1570"/>
    </row>
    <row r="238" spans="1:11">
      <c r="A238" s="1719"/>
      <c r="B238" s="1720"/>
      <c r="C238" s="1569" t="s">
        <v>459</v>
      </c>
      <c r="D238" s="1570"/>
      <c r="E238" s="1570"/>
      <c r="F238" s="1570"/>
      <c r="G238" s="1568"/>
      <c r="H238" s="1569" t="s">
        <v>459</v>
      </c>
      <c r="I238" s="1570"/>
      <c r="J238" s="1570"/>
      <c r="K238" s="1570"/>
    </row>
  </sheetData>
  <sheetProtection password="EAE7" sheet="1" objects="1" scenarios="1"/>
  <mergeCells count="35">
    <mergeCell ref="H173:K173"/>
    <mergeCell ref="H206:K206"/>
    <mergeCell ref="H207:K207"/>
    <mergeCell ref="H104:K104"/>
    <mergeCell ref="H105:K105"/>
    <mergeCell ref="H138:K138"/>
    <mergeCell ref="H139:K139"/>
    <mergeCell ref="H172:K172"/>
    <mergeCell ref="A206:B238"/>
    <mergeCell ref="C206:F206"/>
    <mergeCell ref="C207:F207"/>
    <mergeCell ref="A172:B204"/>
    <mergeCell ref="C172:F172"/>
    <mergeCell ref="C173:F173"/>
    <mergeCell ref="H71:K71"/>
    <mergeCell ref="C37:F37"/>
    <mergeCell ref="A138:B170"/>
    <mergeCell ref="C138:F138"/>
    <mergeCell ref="C139:F139"/>
    <mergeCell ref="A104:B136"/>
    <mergeCell ref="C104:F104"/>
    <mergeCell ref="C105:F105"/>
    <mergeCell ref="H2:K2"/>
    <mergeCell ref="H3:K3"/>
    <mergeCell ref="H36:K36"/>
    <mergeCell ref="H37:K37"/>
    <mergeCell ref="H70:K70"/>
    <mergeCell ref="A2:B34"/>
    <mergeCell ref="C70:F70"/>
    <mergeCell ref="A36:B68"/>
    <mergeCell ref="A70:B102"/>
    <mergeCell ref="C71:F71"/>
    <mergeCell ref="C3:F3"/>
    <mergeCell ref="C2:F2"/>
    <mergeCell ref="C36:F36"/>
  </mergeCells>
  <pageMargins left="0" right="0" top="0" bottom="0" header="0.31496062992125984" footer="0"/>
  <pageSetup paperSize="9" scale="80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23"/>
  <sheetViews>
    <sheetView zoomScaleNormal="100" workbookViewId="0">
      <selection activeCell="B7" sqref="B7"/>
    </sheetView>
  </sheetViews>
  <sheetFormatPr baseColWidth="10" defaultRowHeight="15"/>
  <cols>
    <col min="1" max="1" width="19.28515625" bestFit="1" customWidth="1"/>
    <col min="2" max="5" width="28.7109375" customWidth="1"/>
    <col min="6" max="6" width="38" hidden="1" customWidth="1"/>
    <col min="7" max="7" width="19.5703125" hidden="1" customWidth="1"/>
    <col min="9" max="9" width="11" customWidth="1"/>
    <col min="10" max="10" width="11.42578125" hidden="1" customWidth="1"/>
  </cols>
  <sheetData>
    <row r="1" spans="1:10" ht="20.25" customHeight="1">
      <c r="A1" s="1658" t="s">
        <v>7</v>
      </c>
      <c r="B1" s="1658"/>
      <c r="C1" s="1658"/>
      <c r="D1" s="1658"/>
      <c r="E1" s="1658"/>
      <c r="F1" s="4"/>
      <c r="G1" s="4"/>
      <c r="H1" s="4"/>
      <c r="I1" s="4"/>
      <c r="J1" s="4"/>
    </row>
    <row r="2" spans="1:10" ht="12.75" customHeight="1">
      <c r="A2" s="1658" t="s">
        <v>8</v>
      </c>
      <c r="B2" s="1658"/>
      <c r="C2" s="1658"/>
      <c r="D2" s="1658"/>
      <c r="E2" s="1658"/>
      <c r="F2" s="4"/>
      <c r="G2" s="4"/>
      <c r="H2" s="4"/>
      <c r="I2" s="4"/>
      <c r="J2" s="4"/>
    </row>
    <row r="3" spans="1:10" ht="13.5" customHeight="1">
      <c r="A3" s="1663" t="s">
        <v>9</v>
      </c>
      <c r="B3" s="1663"/>
      <c r="C3" s="1566"/>
      <c r="D3" s="1566"/>
      <c r="E3" s="2"/>
      <c r="F3" s="1662"/>
      <c r="G3" s="1662"/>
    </row>
    <row r="4" spans="1:10" ht="20.25" customHeight="1">
      <c r="A4" s="1663" t="s">
        <v>10</v>
      </c>
      <c r="B4" s="1663"/>
      <c r="C4" s="1566"/>
      <c r="D4" s="1440" t="s">
        <v>27</v>
      </c>
      <c r="E4" s="1565" t="str">
        <f>L3MET!E4</f>
        <v>2019 -2020</v>
      </c>
      <c r="H4" s="1566"/>
      <c r="I4" s="1566"/>
      <c r="J4" s="1566"/>
    </row>
    <row r="5" spans="1:10" ht="20.25" customHeight="1">
      <c r="A5" s="1657" t="s">
        <v>468</v>
      </c>
      <c r="B5" s="1657"/>
      <c r="C5" s="1657"/>
      <c r="D5" s="1657"/>
      <c r="E5" s="1657"/>
      <c r="F5" s="5"/>
      <c r="G5" s="5"/>
      <c r="H5" s="5"/>
      <c r="I5" s="5"/>
      <c r="J5" s="5"/>
    </row>
    <row r="6" spans="1:10" ht="20.25" customHeight="1">
      <c r="A6" s="1727" t="s">
        <v>476</v>
      </c>
      <c r="B6" s="1727"/>
      <c r="C6" s="1562"/>
      <c r="D6" s="1562"/>
      <c r="E6" s="1562"/>
      <c r="F6" s="5"/>
      <c r="G6" s="5"/>
      <c r="H6" s="5"/>
      <c r="I6" s="5"/>
      <c r="J6" s="5"/>
    </row>
    <row r="7" spans="1:10" s="1588" customFormat="1" ht="24" customHeight="1">
      <c r="A7" s="1563" t="s">
        <v>474</v>
      </c>
      <c r="B7" s="1589" t="s">
        <v>116</v>
      </c>
      <c r="C7" s="1562"/>
      <c r="D7" s="1565" t="s">
        <v>475</v>
      </c>
      <c r="E7" s="1562">
        <f>(28-(COUNTIF(B10:E23,"--")))/2</f>
        <v>3</v>
      </c>
      <c r="F7" s="1562"/>
      <c r="G7" s="1562"/>
      <c r="H7" s="1562"/>
      <c r="I7" s="1562"/>
      <c r="J7" s="1562"/>
    </row>
    <row r="8" spans="1:10" ht="20.25" customHeight="1" thickBot="1">
      <c r="A8" s="1562"/>
      <c r="B8" s="1562"/>
      <c r="C8" s="1562"/>
      <c r="D8" s="1562"/>
      <c r="E8" s="1562"/>
      <c r="F8" s="5"/>
      <c r="G8" s="5"/>
      <c r="H8" s="5"/>
      <c r="I8" s="5"/>
      <c r="J8" s="5"/>
    </row>
    <row r="9" spans="1:10" ht="15.75" thickBot="1">
      <c r="A9" s="1575"/>
      <c r="B9" s="1581" t="s">
        <v>469</v>
      </c>
      <c r="C9" s="1576" t="s">
        <v>470</v>
      </c>
      <c r="D9" s="1581" t="s">
        <v>471</v>
      </c>
      <c r="E9" s="1577" t="s">
        <v>472</v>
      </c>
    </row>
    <row r="10" spans="1:10" s="1443" customFormat="1" ht="36" customHeight="1">
      <c r="A10" s="1728" t="s">
        <v>420</v>
      </c>
      <c r="B10" s="1582"/>
      <c r="C10" s="1578" t="str">
        <f>IFERROR(VLOOKUP($B$7,Jeudi_1AM,3,FALSE),"--")</f>
        <v>Matériaux</v>
      </c>
      <c r="D10" s="1584"/>
      <c r="E10" s="1578" t="str">
        <f>IFERROR(VLOOKUP($B$7,Jeudi_1PM,3,FALSE),"--")</f>
        <v>--</v>
      </c>
    </row>
    <row r="11" spans="1:10" ht="15.75" thickBot="1">
      <c r="A11" s="1729"/>
      <c r="B11" s="1583"/>
      <c r="C11" s="1587" t="str">
        <f>IFERROR(VLOOKUP($B$7,Jeudi_1AM,2,FALSE),"--")</f>
        <v>S: 29</v>
      </c>
      <c r="D11" s="1585"/>
      <c r="E11" s="1587" t="str">
        <f>IFERROR(VLOOKUP($B$7,Jeudi_1PM,2,FALSE),"--")</f>
        <v>--</v>
      </c>
    </row>
    <row r="12" spans="1:10" s="1443" customFormat="1" ht="36" customHeight="1">
      <c r="A12" s="1725" t="s">
        <v>421</v>
      </c>
      <c r="B12" s="1579"/>
      <c r="C12" s="1578" t="str">
        <f>IFERROR(VLOOKUP($B$7,Samedi_1AM,3,FALSE),"--")</f>
        <v>--</v>
      </c>
      <c r="D12" s="1579"/>
      <c r="E12" s="1578" t="str">
        <f>IFERROR(VLOOKUP($B$7,Samedi_1PM,3,FALSE),"--")</f>
        <v>--</v>
      </c>
    </row>
    <row r="13" spans="1:10" ht="15.75" thickBot="1">
      <c r="A13" s="1726"/>
      <c r="B13" s="1580"/>
      <c r="C13" s="1587" t="str">
        <f>IFERROR(VLOOKUP($B$7,Samedi_1AM,2,FALSE),"--")</f>
        <v>--</v>
      </c>
      <c r="D13" s="1580"/>
      <c r="E13" s="1587" t="str">
        <f>IFERROR(VLOOKUP($B$7,Samedi_1PM,2,FALSE),"--")</f>
        <v>--</v>
      </c>
    </row>
    <row r="14" spans="1:10" s="1443" customFormat="1" ht="36" customHeight="1">
      <c r="A14" s="1723" t="s">
        <v>473</v>
      </c>
      <c r="B14" s="1579"/>
      <c r="C14" s="1578" t="str">
        <f>IFERROR(VLOOKUP($B$7,Lundi_AM,3,FALSE),"--")</f>
        <v>--</v>
      </c>
      <c r="D14" s="1579"/>
      <c r="E14" s="1578" t="str">
        <f>IFERROR(VLOOKUP($B$7,Lundi_PM,3,FALSE),"--")</f>
        <v>--</v>
      </c>
    </row>
    <row r="15" spans="1:10" ht="15.75" thickBot="1">
      <c r="A15" s="1724"/>
      <c r="B15" s="1580"/>
      <c r="C15" s="1587" t="str">
        <f>IFERROR(VLOOKUP($B$7,Lundi_AM,2,FALSE),"--")</f>
        <v>--</v>
      </c>
      <c r="D15" s="1580"/>
      <c r="E15" s="1587" t="str">
        <f>IFERROR(VLOOKUP($B$7,Lundi_PM,2,FALSE),"--")</f>
        <v>--</v>
      </c>
    </row>
    <row r="16" spans="1:10" s="1443" customFormat="1" ht="36" customHeight="1">
      <c r="A16" s="1725" t="s">
        <v>423</v>
      </c>
      <c r="B16" s="1579"/>
      <c r="C16" s="1578" t="str">
        <f>IFERROR(VLOOKUP($B$7,Mardi_AM,3,FALSE),"--")</f>
        <v>--</v>
      </c>
      <c r="D16" s="1579"/>
      <c r="E16" s="1578" t="str">
        <f>IFERROR(VLOOKUP($B$7,Mardi_PM,3,FALSE),"--")</f>
        <v>--</v>
      </c>
    </row>
    <row r="17" spans="1:5" ht="15.75" thickBot="1">
      <c r="A17" s="1726"/>
      <c r="B17" s="1580"/>
      <c r="C17" s="1587" t="str">
        <f>IFERROR(VLOOKUP($B$7,Mardi_AM,2,FALSE),"--")</f>
        <v>--</v>
      </c>
      <c r="D17" s="1580"/>
      <c r="E17" s="1587" t="str">
        <f>IFERROR(VLOOKUP($B$7,Mardi_PM,2,FALSE),"--")</f>
        <v>--</v>
      </c>
    </row>
    <row r="18" spans="1:5" s="1443" customFormat="1" ht="36" customHeight="1">
      <c r="A18" s="1723" t="s">
        <v>424</v>
      </c>
      <c r="B18" s="1579"/>
      <c r="C18" s="1578" t="str">
        <f>IFERROR(VLOOKUP($B$7,Mercredi_AM,3,FALSE),"--")</f>
        <v>--</v>
      </c>
      <c r="D18" s="1579"/>
      <c r="E18" s="1578" t="str">
        <f>IFERROR(VLOOKUP($B$7,Mercredi_PM,3,FALSE),"--")</f>
        <v>--</v>
      </c>
    </row>
    <row r="19" spans="1:5" ht="15.75" thickBot="1">
      <c r="A19" s="1724"/>
      <c r="B19" s="1580"/>
      <c r="C19" s="1587" t="str">
        <f>IFERROR(VLOOKUP($B$7,Mercredi_AM,2,FALSE),"--")</f>
        <v>--</v>
      </c>
      <c r="D19" s="1580"/>
      <c r="E19" s="1587" t="str">
        <f>IFERROR(VLOOKUP($B$7,Mercredi_PM,2,FALSE),"--")</f>
        <v>--</v>
      </c>
    </row>
    <row r="20" spans="1:5" s="1443" customFormat="1" ht="36" customHeight="1">
      <c r="A20" s="1725" t="s">
        <v>425</v>
      </c>
      <c r="B20" s="1579"/>
      <c r="C20" s="1578" t="str">
        <f>IFERROR(VLOOKUP($B$7,Jeudi_2AM,3,FALSE),"--")</f>
        <v>Mesure et instrumentation</v>
      </c>
      <c r="D20" s="1579"/>
      <c r="E20" s="1578" t="str">
        <f>IFERROR(VLOOKUP($B$7,Jeudi_2PM,3,FALSE),"--")</f>
        <v>P.Choix 1.1C:</v>
      </c>
    </row>
    <row r="21" spans="1:5" ht="15.75" thickBot="1">
      <c r="A21" s="1726"/>
      <c r="B21" s="1580"/>
      <c r="C21" s="1586" t="str">
        <f>IFERROR(VLOOKUP($B$7,Jeudi_2AM,2,FALSE),"--")</f>
        <v>S:18</v>
      </c>
      <c r="D21" s="1580"/>
      <c r="E21" s="1586" t="str">
        <f>IFERROR(VLOOKUP($B$7,Jeudi_2PM,2,FALSE),"--")</f>
        <v>S:18</v>
      </c>
    </row>
    <row r="22" spans="1:5" s="1443" customFormat="1" ht="36" customHeight="1">
      <c r="A22" s="1723" t="s">
        <v>434</v>
      </c>
      <c r="B22" s="1582"/>
      <c r="C22" s="1578" t="str">
        <f>IFERROR(VLOOKUP($B$7,Samedi_2AM,3,FALSE),"--")</f>
        <v>--</v>
      </c>
      <c r="D22" s="1584"/>
      <c r="E22" s="1578" t="str">
        <f>IFERROR(VLOOKUP($B$7,Samedi_2PM,3,FALSE),"--")</f>
        <v>--</v>
      </c>
    </row>
    <row r="23" spans="1:5" ht="15.75" thickBot="1">
      <c r="A23" s="1724"/>
      <c r="B23" s="1583"/>
      <c r="C23" s="1587" t="str">
        <f>IFERROR(VLOOKUP($B$7,Samedi_2AM,2,FALSE),"--")</f>
        <v>--</v>
      </c>
      <c r="D23" s="1585"/>
      <c r="E23" s="1587" t="str">
        <f>IFERROR(VLOOKUP($B$7,Samedi_2PM,2,FALSE),"--")</f>
        <v>--</v>
      </c>
    </row>
  </sheetData>
  <mergeCells count="14">
    <mergeCell ref="A22:A23"/>
    <mergeCell ref="A1:E1"/>
    <mergeCell ref="A2:E2"/>
    <mergeCell ref="A3:B3"/>
    <mergeCell ref="A6:B6"/>
    <mergeCell ref="A10:A11"/>
    <mergeCell ref="A12:A13"/>
    <mergeCell ref="A14:A15"/>
    <mergeCell ref="A16:A17"/>
    <mergeCell ref="F3:G3"/>
    <mergeCell ref="A4:B4"/>
    <mergeCell ref="A5:E5"/>
    <mergeCell ref="A18:A19"/>
    <mergeCell ref="A20:A21"/>
  </mergeCells>
  <dataValidations count="1">
    <dataValidation type="list" allowBlank="1" showInputMessage="1" showErrorMessage="1" sqref="B7">
      <formula1>ABR_Enseignants</formula1>
    </dataValidation>
  </dataValidations>
  <printOptions horizontalCentered="1" verticalCentered="1"/>
  <pageMargins left="0" right="0" top="0" bottom="0" header="0" footer="0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1"/>
  <dimension ref="A1:R87"/>
  <sheetViews>
    <sheetView zoomScale="80" zoomScaleNormal="80" workbookViewId="0">
      <selection activeCell="C19" sqref="C19"/>
    </sheetView>
  </sheetViews>
  <sheetFormatPr baseColWidth="10" defaultRowHeight="15"/>
  <cols>
    <col min="1" max="1" width="9.5703125" style="30" bestFit="1" customWidth="1"/>
    <col min="2" max="7" width="25.7109375" style="30" customWidth="1"/>
    <col min="8" max="10" width="11.42578125" style="30"/>
    <col min="11" max="11" width="17.85546875" style="30" customWidth="1"/>
    <col min="12" max="12" width="11" style="30" customWidth="1"/>
    <col min="13" max="13" width="11.42578125" style="30" customWidth="1"/>
    <col min="14" max="14" width="38.5703125" style="30" customWidth="1"/>
    <col min="15" max="15" width="38.5703125" style="31" hidden="1" customWidth="1"/>
    <col min="16" max="16" width="11.42578125" style="31" hidden="1" customWidth="1"/>
    <col min="17" max="17" width="38.5703125" style="31" hidden="1" customWidth="1"/>
    <col min="18" max="18" width="11.42578125" style="33"/>
    <col min="19" max="16384" width="11.42578125" style="30"/>
  </cols>
  <sheetData>
    <row r="1" spans="1:18" ht="18.75">
      <c r="A1" s="1633" t="s">
        <v>374</v>
      </c>
      <c r="B1" s="1633"/>
      <c r="C1" s="1625" t="s">
        <v>89</v>
      </c>
      <c r="D1" s="1625"/>
      <c r="E1" s="835"/>
      <c r="F1" s="835"/>
      <c r="G1" s="835"/>
    </row>
    <row r="2" spans="1:18" ht="18" customHeight="1">
      <c r="A2" s="1634" t="s">
        <v>7</v>
      </c>
      <c r="B2" s="1634"/>
      <c r="C2" s="1634"/>
      <c r="D2" s="1634"/>
      <c r="E2" s="1634"/>
      <c r="F2" s="1634"/>
      <c r="G2" s="1634"/>
      <c r="Q2" s="933"/>
    </row>
    <row r="3" spans="1:18" ht="18" customHeight="1">
      <c r="A3" s="1634" t="s">
        <v>8</v>
      </c>
      <c r="B3" s="1634"/>
      <c r="C3" s="1634"/>
      <c r="D3" s="1634"/>
      <c r="E3" s="1634"/>
      <c r="F3" s="1634"/>
      <c r="G3" s="1634"/>
      <c r="H3" s="32"/>
      <c r="I3" s="32"/>
      <c r="J3" s="32"/>
      <c r="K3" s="32"/>
      <c r="L3" s="32"/>
      <c r="M3" s="32"/>
    </row>
    <row r="4" spans="1:18" ht="18" customHeight="1" thickBot="1">
      <c r="A4" s="1631" t="s">
        <v>9</v>
      </c>
      <c r="B4" s="1631"/>
      <c r="C4" s="1631"/>
      <c r="D4" s="1631"/>
      <c r="E4" s="836"/>
      <c r="F4" s="836"/>
      <c r="G4" s="836"/>
      <c r="H4" s="32"/>
      <c r="I4" s="32"/>
      <c r="J4" s="32"/>
      <c r="K4" s="32"/>
      <c r="L4" s="32"/>
      <c r="M4" s="32"/>
      <c r="N4" s="33"/>
      <c r="O4" s="34"/>
      <c r="P4" s="34"/>
    </row>
    <row r="5" spans="1:18" ht="18" customHeight="1">
      <c r="A5" s="1631" t="s">
        <v>10</v>
      </c>
      <c r="B5" s="1631"/>
      <c r="C5" s="1631"/>
      <c r="D5" s="1631"/>
      <c r="E5" s="837"/>
      <c r="F5" s="838" t="s">
        <v>176</v>
      </c>
      <c r="G5" s="839" t="str">
        <f>L3MET!E4</f>
        <v>2019 -2020</v>
      </c>
      <c r="O5" s="90" t="s">
        <v>5</v>
      </c>
      <c r="P5" s="1638" t="s">
        <v>6</v>
      </c>
      <c r="Q5" s="1636" t="s">
        <v>143</v>
      </c>
      <c r="R5" s="1632"/>
    </row>
    <row r="6" spans="1:18" ht="18" customHeight="1" thickBot="1">
      <c r="A6" s="1631"/>
      <c r="B6" s="1631"/>
      <c r="C6" s="1631"/>
      <c r="D6" s="1631"/>
      <c r="E6" s="837"/>
      <c r="F6" s="1635"/>
      <c r="G6" s="1635"/>
      <c r="H6" s="35"/>
      <c r="I6" s="35"/>
      <c r="J6" s="35"/>
      <c r="K6" s="35"/>
      <c r="L6" s="35"/>
      <c r="M6" s="35"/>
      <c r="O6" s="91" t="s">
        <v>141</v>
      </c>
      <c r="P6" s="1639"/>
      <c r="Q6" s="1637"/>
      <c r="R6" s="1632"/>
    </row>
    <row r="7" spans="1:18" ht="24" customHeight="1">
      <c r="A7" s="1630" t="s">
        <v>11</v>
      </c>
      <c r="B7" s="1630"/>
      <c r="C7" s="1630"/>
      <c r="D7" s="1630"/>
      <c r="E7" s="1630"/>
      <c r="F7" s="1630"/>
      <c r="G7" s="1630"/>
      <c r="O7" s="92" t="s">
        <v>89</v>
      </c>
      <c r="P7" s="93" t="s">
        <v>22</v>
      </c>
      <c r="Q7" s="928" t="s">
        <v>142</v>
      </c>
    </row>
    <row r="8" spans="1:18" ht="18" customHeight="1">
      <c r="A8" s="1630"/>
      <c r="B8" s="1630"/>
      <c r="C8" s="1630"/>
      <c r="D8" s="1630"/>
      <c r="E8" s="1630"/>
      <c r="F8" s="1630"/>
      <c r="G8" s="1630"/>
      <c r="H8" s="36"/>
      <c r="I8" s="36"/>
      <c r="J8" s="36"/>
      <c r="K8" s="36"/>
      <c r="L8" s="36"/>
      <c r="M8" s="36"/>
      <c r="O8" s="94" t="s">
        <v>90</v>
      </c>
      <c r="P8" s="95" t="s">
        <v>79</v>
      </c>
      <c r="Q8" s="929" t="s">
        <v>45</v>
      </c>
    </row>
    <row r="9" spans="1:18" ht="24" customHeight="1">
      <c r="A9" s="1628" t="s">
        <v>24</v>
      </c>
      <c r="B9" s="1628"/>
      <c r="C9" s="1628" t="str">
        <f>VLOOKUP($C$1,O7:Q87,3,FALSE)</f>
        <v>ALIOUALI Abdelouahed</v>
      </c>
      <c r="D9" s="1628"/>
      <c r="E9" s="840"/>
      <c r="F9" s="841" t="s">
        <v>26</v>
      </c>
      <c r="G9" s="841" t="str">
        <f>VLOOKUP($C$1,O7:P86,2,FALSE)</f>
        <v>M.C.B</v>
      </c>
      <c r="O9" s="94" t="s">
        <v>96</v>
      </c>
      <c r="P9" s="95" t="s">
        <v>78</v>
      </c>
      <c r="Q9" s="929" t="s">
        <v>66</v>
      </c>
    </row>
    <row r="10" spans="1:18" ht="18" customHeight="1">
      <c r="A10" s="1624"/>
      <c r="B10" s="1624"/>
      <c r="C10" s="835"/>
      <c r="D10" s="835"/>
      <c r="E10" s="842"/>
      <c r="F10" s="843"/>
      <c r="G10" s="843"/>
      <c r="L10" s="37"/>
      <c r="M10" s="37"/>
      <c r="O10" s="94" t="s">
        <v>97</v>
      </c>
      <c r="P10" s="95" t="s">
        <v>23</v>
      </c>
      <c r="Q10" s="929" t="s">
        <v>57</v>
      </c>
    </row>
    <row r="11" spans="1:18" ht="18" customHeight="1" thickBot="1">
      <c r="A11" s="844"/>
      <c r="B11" s="844"/>
      <c r="C11" s="844"/>
      <c r="D11" s="844"/>
      <c r="E11" s="844"/>
      <c r="F11" s="844"/>
      <c r="G11" s="844"/>
      <c r="O11" s="94" t="s">
        <v>95</v>
      </c>
      <c r="P11" s="95" t="s">
        <v>80</v>
      </c>
      <c r="Q11" s="929" t="s">
        <v>64</v>
      </c>
    </row>
    <row r="12" spans="1:18" ht="18" customHeight="1" thickBot="1">
      <c r="A12" s="845" t="s">
        <v>12</v>
      </c>
      <c r="B12" s="846" t="s">
        <v>13</v>
      </c>
      <c r="C12" s="846" t="s">
        <v>14</v>
      </c>
      <c r="D12" s="846" t="s">
        <v>15</v>
      </c>
      <c r="E12" s="846" t="s">
        <v>16</v>
      </c>
      <c r="F12" s="846" t="s">
        <v>17</v>
      </c>
      <c r="G12" s="847" t="s">
        <v>18</v>
      </c>
      <c r="H12" s="38"/>
      <c r="I12" s="38"/>
      <c r="J12" s="38"/>
      <c r="K12" s="38"/>
      <c r="O12" s="94" t="s">
        <v>98</v>
      </c>
      <c r="P12" s="95" t="s">
        <v>78</v>
      </c>
      <c r="Q12" s="929" t="s">
        <v>67</v>
      </c>
    </row>
    <row r="13" spans="1:18" ht="24" customHeight="1">
      <c r="A13" s="1626" t="s">
        <v>0</v>
      </c>
      <c r="B13" s="848" t="b">
        <f>IF($C$1=L3MET!B12,L3MET!B10,IF($C$1=L3MET!B15,L3MET!B13,IF($C$1=L3CM!B12,L3CM!B10,IF($C$1=L3CM!B15,L3CM!B13,IF($C$1=L3ENRG!B12,L3ENRG!B10,IF($C$1=L3ENRG!B15,L3ENRG!B13,IF($C$1=M1MET!B12,M1MET!B10,IF($C$1=M1MET!B15,M1MET!B13,IF($C$1=M1CM!B12,M1CM!B10,IF($C$1=M1CM!B15,M1CM!B13,IF($C$1=M1ENRG!B12,M1ENRG!B10,IF($C$1=M1ENRG!B15,M1ENRG!B13,IF($C$1=M2MET!B12,M2MET!B10,IF($C$1=M2MET!B15,M2MET!B13,IF($C$1=M2CM!B12,M2CM!B10,IF($C$1=M2CM!B15,M2CM!B13,IF($C$1=M2ENRG!B12,M2ENRG!B10,IF($C$1=M2ENRG!B15,M2ENRG!B13))))))))))))))))))</f>
        <v>0</v>
      </c>
      <c r="C13" s="848" t="b">
        <f>IF($C$1=L3MET!C12,L3MET!C10,IF($C$1=L3MET!C15,L3MET!C13,IF($C$1=L3CM!C12,L3CM!C10,IF($C$1=L3CM!C15,L3CM!C13,IF($C$1=L3ENRG!C12,L3ENRG!C10,IF($C$1=L3ENRG!C15,L3ENRG!C13,IF($C$1=M1MET!C12,M1MET!C10,IF($C$1=M1MET!C15,M1MET!C13,IF($C$1=M1CM!C12,M1CM!C10,IF($C$1=M1CM!C15,M1CM!C13,IF($C$1=M1ENRG!C12,M1ENRG!C10,IF($C$1=M1ENRG!C15,M1ENRG!C13,IF($C$1=M2MET!C12,M2MET!C10,IF($C$1=M2MET!C15,M2MET!C13,IF($C$1=M2CM!C12,M2CM!C10,IF($C$1=M2CM!C15,M2CM!C13,IF($C$1=M2ENRG!C12,M2ENRG!C10,IF($C$1=M2ENRG!C15,M2ENRG!C13))))))))))))))))))</f>
        <v>0</v>
      </c>
      <c r="D13" s="848" t="b">
        <f>IF($C$1=L3MET!D12,L3MET!D10,IF($C$1=L3MET!D15,L3MET!D13,IF($C$1=L3CM!D12,L3CM!D10,IF($C$1=L3CM!D15,L3CM!D13,IF($C$1=L3ENRG!D12,L3ENRG!D10,IF($C$1=L3ENRG!D15,L3ENRG!D13,IF($C$1=M1MET!D12,M1MET!D10,IF($C$1=M1MET!D15,M1MET!D13,IF($C$1=M1CM!D12,M1CM!D10,IF($C$1=M1CM!D15,M1CM!D13,IF($C$1=M1ENRG!D12,M1ENRG!D10,IF($C$1=M1ENRG!D15,M1ENRG!D13,IF($C$1=M2MET!D12,M2MET!D10,IF($C$1=M2MET!D15,M2MET!D13,IF($C$1=M2CM!D12,M2CM!D10,IF($C$1=M2CM!D15,M2CM!D13,IF($C$1=M2ENRG!D12,M2ENRG!D10,IF($C$1=M2ENRG!D15,M2ENRG!D13))))))))))))))))))</f>
        <v>0</v>
      </c>
      <c r="E13" s="848" t="b">
        <f>IF($C$1=L3MET!E12,L3MET!E10,IF($C$1=L3MET!E15,L3MET!E13,IF($C$1=L3CM!E12,L3CM!E10,IF($C$1=L3CM!E15,L3CM!E13,IF($C$1=L3ENRG!E12,L3ENRG!E10,IF($C$1=L3ENRG!E15,L3ENRG!E13,IF($C$1=M1MET!E12,M1MET!E10,IF($C$1=M1MET!E15,M1MET!E13,IF($C$1=M1CM!E12,M1CM!E10,IF($C$1=M1CM!E15,M1CM!E13,IF($C$1=M1ENRG!E12,M1ENRG!E10,IF($C$1=M1ENRG!E15,M1ENRG!E13,IF($C$1=M2MET!E12,M2MET!E10,IF($C$1=M2MET!E15,M2MET!E13,IF($C$1=M2CM!E12,M2CM!E10,IF($C$1=M2CM!E15,M2CM!E13,IF($C$1=M2ENRG!E12,M2ENRG!E10,IF($C$1=M2ENRG!E15,M2ENRG!E13))))))))))))))))))</f>
        <v>0</v>
      </c>
      <c r="F13" s="848" t="b">
        <f>IF($C$1=L3MET!F12,L3MET!F10,IF($C$1=L3MET!F15,L3MET!F13,IF($C$1=L3CM!F12,L3CM!F10,IF($C$1=L3CM!F15,L3CM!F13,IF($C$1=L3ENRG!F12,L3ENRG!F10,IF($C$1=L3ENRG!F15,L3ENRG!F13,IF($C$1=M1MET!F12,M1MET!F10,IF($C$1=M1MET!F15,M1MET!F13,IF($C$1=M1CM!F12,M1CM!F10,IF($C$1=M1CM!F15,M1CM!F13,IF($C$1=M1ENRG!F12,M1ENRG!F10,IF($C$1=M1ENRG!F15,M1ENRG!F13,IF($C$1=M2MET!F12,M2MET!F10,IF($C$1=M2MET!F15,M2MET!F13,IF($C$1=M2CM!F12,M2CM!F10,IF($C$1=M2CM!F15,M2CM!F13,IF($C$1=M2ENRG!F12,M2ENRG!F10,IF($C$1=M2ENRG!F15,M2ENRG!F13))))))))))))))))))</f>
        <v>0</v>
      </c>
      <c r="G13" s="849" t="b">
        <f>IF($C$1=L3MET!G12,L3MET!G10,IF($C$1=L3MET!G15,L3MET!G13,IF($C$1=L3CM!G12,L3CM!G10,IF($C$1=L3CM!G15,L3CM!G13,IF($C$1=L3ENRG!G12,L3ENRG!G10,IF($C$1=L3ENRG!G15,L3ENRG!G13,IF($C$1=M1MET!G12,M1MET!G10,IF($C$1=M1MET!G15,M1MET!G13,IF($C$1=M1CM!G12,M1CM!G10,IF($C$1=M1CM!G15,M1CM!G13,IF($C$1=M1ENRG!G12,M1ENRG!G10,IF($C$1=M1ENRG!G15,M1ENRG!G13,IF($C$1=M2MET!G12,M2MET!G10,IF($C$1=M2MET!G15,M2MET!G13,IF($C$1=M2CM!G12,M2CM!G10,IF($C$1=M2CM!G15,M2CM!G13,IF($C$1=M2ENRG!G12,M2ENRG!G10,IF($C$1=M2ENRG!G15,M2ENRG!G13))))))))))))))))))</f>
        <v>0</v>
      </c>
      <c r="O13" s="94" t="s">
        <v>99</v>
      </c>
      <c r="P13" s="95" t="s">
        <v>23</v>
      </c>
      <c r="Q13" s="929" t="s">
        <v>38</v>
      </c>
    </row>
    <row r="14" spans="1:18" ht="24" customHeight="1" thickBot="1">
      <c r="A14" s="1627"/>
      <c r="B14" s="850" t="b">
        <f>IF($C$1=L3MET!B12,L3MET!B11,IF($C$1=L3MET!B15,L3MET!B14,IF($C$1=L3CM!B12,L3CM!B11,IF($C$1=L3CM!B15,L3CM!B14,IF($C$1=L3ENRG!B12,L3ENRG!B11,IF($C$1=L3ENRG!B15,L3ENRG!B14,IF($C$1=M1MET!B12,M1MET!B11,IF($C$1=M1MET!B15,M1MET!B14,IF($C$1=M1CM!B12,M1CM!B11,IF($C$1=M1CM!B15,M1CM!B14,IF($C$1=M1ENRG!B12,M1ENRG!B11,IF($C$1=M1ENRG!B15,M1ENRG!B14,IF($C$1=M2MET!B12,M2MET!B11,IF($C$1=M2MET!B15,M2MET!B14,IF($C$1=M2CM!B12,M2CM!B11,IF($C$1=M2CM!B15,M2CM!B14,IF($C$1=M2ENRG!B12,M2ENRG!B11,IF($C$1=M2ENRG!B15,M2ENRG!B14))))))))))))))))))</f>
        <v>0</v>
      </c>
      <c r="C14" s="850" t="b">
        <f>IF($C$1=L3MET!C12,L3MET!C11,IF($C$1=L3MET!C15,L3MET!C14,IF($C$1=L3CM!C12,L3CM!C11,IF($C$1=L3CM!C15,L3CM!C14,IF($C$1=L3ENRG!C12,L3ENRG!C11,IF($C$1=L3ENRG!C15,L3ENRG!C14,IF($C$1=M1MET!C12,M1MET!C11,IF($C$1=M1MET!C15,M1MET!C14,IF($C$1=M1CM!C12,M1CM!C11,IF($C$1=M1CM!C15,M1CM!C14,IF($C$1=M1ENRG!C12,M1ENRG!C11,IF($C$1=M1ENRG!C15,M1ENRG!C14,IF($C$1=M2MET!C12,M2MET!C11,IF($C$1=M2MET!C15,M2MET!C14,IF($C$1=M2CM!C12,M2CM!C11,IF($C$1=M2CM!C15,M2CM!C14,IF($C$1=M2ENRG!C12,M2ENRG!C11,IF($C$1=M2ENRG!C15,M2ENRG!C14))))))))))))))))))</f>
        <v>0</v>
      </c>
      <c r="D14" s="850" t="b">
        <f>IF($C$1=L3MET!D12,L3MET!D11,IF($C$1=L3MET!D15,L3MET!D14,IF($C$1=L3CM!D12,L3CM!D11,IF($C$1=L3CM!D15,L3CM!D14,IF($C$1=L3ENRG!D12,L3ENRG!D11,IF($C$1=L3ENRG!D15,L3ENRG!D14,IF($C$1=M1MET!D12,M1MET!D11,IF($C$1=M1MET!D15,M1MET!D14,IF($C$1=M1CM!D12,M1CM!D11,IF($C$1=M1CM!D15,M1CM!D14,IF($C$1=M1ENRG!D12,M1ENRG!D11,IF($C$1=M1ENRG!D15,M1ENRG!D14,IF($C$1=M2MET!D12,M2MET!D11,IF($C$1=M2MET!D15,M2MET!D14,IF($C$1=M2CM!D12,M2CM!D11,IF($C$1=M2CM!D15,M2CM!D14,IF($C$1=M2ENRG!D12,M2ENRG!D11,IF($C$1=M2ENRG!D15,M2ENRG!D14))))))))))))))))))</f>
        <v>0</v>
      </c>
      <c r="E14" s="850" t="b">
        <f>IF($C$1=L3MET!E12,L3MET!E11,IF($C$1=L3MET!E15,L3MET!E14,IF($C$1=L3CM!E12,L3CM!E11,IF($C$1=L3CM!E15,L3CM!E14,IF($C$1=L3ENRG!E12,L3ENRG!E11,IF($C$1=L3ENRG!E15,L3ENRG!E14,IF($C$1=M1MET!E12,M1MET!E11,IF($C$1=M1MET!E15,M1MET!E14,IF($C$1=M1CM!E12,M1CM!E11,IF($C$1=M1CM!E15,M1CM!E14,IF($C$1=M1ENRG!E12,M1ENRG!E11,IF($C$1=M1ENRG!E15,M1ENRG!E14,IF($C$1=M2MET!E12,M2MET!E11,IF($C$1=M2MET!E15,M2MET!E14,IF($C$1=M2CM!E12,M2CM!E11,IF($C$1=M2CM!E15,M2CM!E14,IF($C$1=M2ENRG!E12,M2ENRG!E11,IF($C$1=M2ENRG!E15,M2ENRG!E14))))))))))))))))))</f>
        <v>0</v>
      </c>
      <c r="F14" s="850" t="b">
        <f>IF($C$1=L3MET!F12,L3MET!F11,IF($C$1=L3MET!F15,L3MET!F14,IF($C$1=L3CM!F12,L3CM!F11,IF($C$1=L3CM!F15,L3CM!F14,IF($C$1=L3ENRG!F12,L3ENRG!F11,IF($C$1=L3ENRG!F15,L3ENRG!F14,IF($C$1=M1MET!F12,M1MET!F11,IF($C$1=M1MET!F15,M1MET!F14,IF($C$1=M1CM!F12,M1CM!F11,IF($C$1=M1CM!F15,M1CM!F14,IF($C$1=M1ENRG!F12,M1ENRG!F11,IF($C$1=M1ENRG!F15,M1ENRG!F14,IF($C$1=M2MET!F12,M2MET!F11,IF($C$1=M2MET!F15,M2MET!F14,IF($C$1=M2CM!F12,M2CM!F11,IF($C$1=M2CM!F15,M2CM!F14,IF($C$1=M2ENRG!F12,M2ENRG!F11,IF($C$1=M2ENRG!F15,M2ENRG!F14))))))))))))))))))</f>
        <v>0</v>
      </c>
      <c r="G14" s="851" t="b">
        <f>IF($C$1=L3MET!G12,L3MET!G11,IF($C$1=L3MET!G15,L3MET!G14,IF($C$1=L3CM!G12,L3CM!G11,IF($C$1=L3CM!G15,L3CM!G14,IF($C$1=L3ENRG!G12,L3ENRG!G11,IF($C$1=L3ENRG!G15,L3ENRG!G14,IF($C$1=M1MET!G12,M1MET!G11,IF($C$1=M1MET!G15,M1MET!G14,IF($C$1=M1CM!G12,M1CM!G11,IF($C$1=M1CM!G15,M1CM!G14,IF($C$1=M1ENRG!G12,M1ENRG!G11,IF($C$1=M1ENRG!G15,M1ENRG!G14,IF($C$1=M2MET!G12,M2MET!G11,IF($C$1=M2MET!G15,M2MET!G14,IF($C$1=M2CM!G12,M2CM!G11,IF($C$1=M2CM!G15,M2CM!G14,IF($C$1=M2ENRG!G12,M2ENRG!G11,IF($C$1=M2ENRG!G15,M2ENRG!G14))))))))))))))))))</f>
        <v>0</v>
      </c>
      <c r="O14" s="94" t="s">
        <v>100</v>
      </c>
      <c r="P14" s="95" t="s">
        <v>22</v>
      </c>
      <c r="Q14" s="929" t="s">
        <v>72</v>
      </c>
    </row>
    <row r="15" spans="1:18" ht="24" customHeight="1">
      <c r="A15" s="1622" t="s">
        <v>1</v>
      </c>
      <c r="B15" s="848" t="b">
        <f>IF($C$1=L3MET!B18,L3MET!B16,IF($C$1=L3MET!B21,L3MET!B19,IF($C$1=L3CM!B18,L3CM!B16,IF($C$1=L3CM!B21,L3CM!B19,IF($C$1=L3ENRG!B18,L3ENRG!B16,IF($C$1=L3ENRG!B21,L3ENRG!B19,IF($C$1=M1MET!B18,M1MET!B16,IF($C$1=M1MET!B21,M1MET!B19,IF($C$1=M1CM!B18,M1CM!B16,IF($C$1=M1CM!B21,M1CM!B19,IF($C$1=M1ENRG!B18,M1ENRG!B16,IF($C$1=M1ENRG!B21,M1ENRG!B19,IF($C$1=M2MET!B18,M2MET!B16,IF($C$1=M2MET!B21,M2MET!B19,IF($C$1=M2CM!B18,M2CM!B16,IF($C$1=M2CM!B21,M2CM!B19,IF($C$1=M2ENRG!B18,M2ENRG!B16,IF($C$1=M2ENRG!B21,M2ENRG!B19))))))))))))))))))</f>
        <v>0</v>
      </c>
      <c r="C15" s="848" t="b">
        <f>IF($C$1=L3MET!C18,L3MET!C16,IF($C$1=L3MET!C21,L3MET!C19,IF($C$1=L3CM!C18,L3CM!C16,IF($C$1=L3CM!C21,L3CM!C19,IF($C$1=L3ENRG!C18,L3ENRG!C16,IF($C$1=L3ENRG!C21,L3ENRG!C19,IF($C$1=M1MET!C18,M1MET!C16,IF($C$1=M1MET!C21,M1MET!C19,IF($C$1=M1CM!C18,M1CM!C16,IF($C$1=M1CM!C21,M1CM!C19,IF($C$1=M1ENRG!C18,M1ENRG!C16,IF($C$1=M1ENRG!C21,M1ENRG!C19,IF($C$1=M2MET!C18,M2MET!C16,IF($C$1=M2MET!C21,M2MET!C19,IF($C$1=M2CM!C18,M2CM!C16,IF($C$1=M2CM!C21,M2CM!C19,IF($C$1=M2ENRG!C18,M2ENRG!C16,IF($C$1=M2ENRG!C21,M2ENRG!C19))))))))))))))))))</f>
        <v>0</v>
      </c>
      <c r="D15" s="848" t="b">
        <f>IF($C$1=L3MET!D18,L3MET!D16,IF($C$1=L3MET!D21,L3MET!D19,IF($C$1=L3CM!D18,L3CM!D16,IF($C$1=L3CM!D21,L3CM!D19,IF($C$1=L3ENRG!D18,L3ENRG!D16,IF($C$1=L3ENRG!D21,L3ENRG!D19,IF($C$1=M1MET!D18,M1MET!D16,IF($C$1=M1MET!D21,M1MET!D19,IF($C$1=M1CM!D18,M1CM!D16,IF($C$1=M1CM!D21,M1CM!D19,IF($C$1=M1ENRG!D18,M1ENRG!D16,IF($C$1=M1ENRG!D21,M1ENRG!D19,IF($C$1=M2MET!D18,M2MET!D16,IF($C$1=M2MET!D21,M2MET!D19,IF($C$1=M2CM!D18,M2CM!D16,IF($C$1=M2CM!D21,M2CM!D19,IF($C$1=M2ENRG!D18,M2ENRG!D16,IF($C$1=M2ENRG!D21,M2ENRG!D19))))))))))))))))))</f>
        <v>0</v>
      </c>
      <c r="E15" s="848" t="b">
        <f>IF($C$1=L3MET!E18,L3MET!E16,IF($C$1=L3MET!E21,L3MET!E19,IF($C$1=L3CM!E18,L3CM!E16,IF($C$1=L3CM!E21,L3CM!E19,IF($C$1=L3ENRG!E18,L3ENRG!E16,IF($C$1=L3ENRG!E21,L3ENRG!E19,IF($C$1=M1MET!E18,M1MET!E16,IF($C$1=M1MET!E21,M1MET!E19,IF($C$1=M1CM!E18,M1CM!E16,IF($C$1=M1CM!E21,M1CM!E19,IF($C$1=M1ENRG!E18,M1ENRG!E16,IF($C$1=M1ENRG!E21,M1ENRG!E19,IF($C$1=M2MET!E18,M2MET!E16,IF($C$1=M2MET!E21,M2MET!E19,IF($C$1=M2CM!E18,M2CM!E16,IF($C$1=M2CM!E21,M2CM!E19,IF($C$1=M2ENRG!E18,M2ENRG!E16,IF($C$1=M2ENRG!E21,M2ENRG!E19))))))))))))))))))</f>
        <v>0</v>
      </c>
      <c r="F15" s="848" t="b">
        <f>IF($C$1=L3MET!F18,L3MET!F16,IF($C$1=L3MET!F21,L3MET!F19,IF($C$1=L3CM!F18,L3CM!F16,IF($C$1=L3CM!F21,L3CM!F19,IF($C$1=L3ENRG!F18,L3ENRG!F16,IF($C$1=L3ENRG!F21,L3ENRG!F19,IF($C$1=M1MET!F18,M1MET!F16,IF($C$1=M1MET!F21,M1MET!F19,IF($C$1=M1CM!F18,M1CM!F16,IF($C$1=M1CM!F21,M1CM!F19,IF($C$1=M1ENRG!F18,M1ENRG!F16,IF($C$1=M1ENRG!F21,M1ENRG!F19,IF($C$1=M2MET!F18,M2MET!F16,IF($C$1=M2MET!F21,M2MET!F19,IF($C$1=M2CM!F18,M2CM!F16,IF($C$1=M2CM!F21,M2CM!F19,IF($C$1=M2ENRG!F18,M2ENRG!F16,IF($C$1=M2ENRG!F21,M2ENRG!F19))))))))))))))))))</f>
        <v>0</v>
      </c>
      <c r="G15" s="849" t="b">
        <f>IF($C$1=L3MET!G18,L3MET!G16,IF($C$1=L3MET!G21,L3MET!G19,IF($C$1=L3CM!G18,L3CM!G16,IF($C$1=L3CM!G21,L3CM!G19,IF($C$1=L3ENRG!G18,L3ENRG!G16,IF($C$1=L3ENRG!G21,L3ENRG!G19,IF($C$1=M1MET!G18,M1MET!G16,IF($C$1=M1MET!G21,M1MET!G19,IF($C$1=M1CM!G18,M1CM!G16,IF($C$1=M1CM!G21,M1CM!G19,IF($C$1=M1ENRG!G18,M1ENRG!G16,IF($C$1=M1ENRG!G21,M1ENRG!G19,IF($C$1=M2MET!G18,M2MET!G16,IF($C$1=M2MET!G21,M2MET!G19,IF($C$1=M2CM!G18,M2CM!G16,IF($C$1=M2CM!G21,M2CM!G19,IF($C$1=M2ENRG!G18,M2ENRG!G16,IF($C$1=M2ENRG!G21,M2ENRG!G19))))))))))))))))))</f>
        <v>0</v>
      </c>
      <c r="O15" s="94" t="s">
        <v>101</v>
      </c>
      <c r="P15" s="95" t="s">
        <v>23</v>
      </c>
      <c r="Q15" s="929" t="s">
        <v>34</v>
      </c>
    </row>
    <row r="16" spans="1:18" ht="24" customHeight="1" thickBot="1">
      <c r="A16" s="1623"/>
      <c r="B16" s="850" t="b">
        <f>IF($C$1=L3MET!B18,L3MET!B17,IF($C$1=L3MET!B21,L3MET!B20,IF($C$1=L3CM!B18,L3CM!B17,IF($C$1=L3CM!B21,L3CM!B20,IF($C$1=L3ENRG!B18,L3ENRG!B17,IF($C$1=L3ENRG!B21,L3ENRG!B20,IF($C$1=M1MET!B18,M1MET!B17,IF($C$1=M1MET!B21,M1MET!B20,IF($C$1=M1CM!B18,M1CM!B17,IF($C$1=M1CM!B21,M1CM!B20,IF($C$1=M1ENRG!B18,M1ENRG!B17,IF($C$1=M1ENRG!B21,M1ENRG!B20,IF($C$1=M2MET!B18,M2MET!B17,IF($C$1=M2MET!B21,M2MET!B20,IF($C$1=M2CM!B18,M2CM!B17,IF($C$1=M2CM!B21,M2CM!B20,IF($C$1=M2ENRG!B18,M2ENRG!B17,IF($C$1=M2ENRG!B21,M2ENRG!B20))))))))))))))))))</f>
        <v>0</v>
      </c>
      <c r="C16" s="850" t="b">
        <f>IF($C$1=L3MET!C18,L3MET!C17,IF($C$1=L3MET!C21,L3MET!C20,IF($C$1=L3CM!C18,L3CM!C17,IF($C$1=L3CM!C21,L3CM!C20,IF($C$1=L3ENRG!C18,L3ENRG!C17,IF($C$1=L3ENRG!C21,L3ENRG!C20,IF($C$1=M1MET!C18,M1MET!C17,IF($C$1=M1MET!C21,M1MET!C20,IF($C$1=M1CM!C18,M1CM!C17,IF($C$1=M1CM!C21,M1CM!C20,IF($C$1=M1ENRG!C18,M1ENRG!C17,IF($C$1=M1ENRG!C21,M1ENRG!C20,IF($C$1=M2MET!C18,M2MET!C17,IF($C$1=M2MET!C21,M2MET!C20,IF($C$1=M2CM!C18,M2CM!C17,IF($C$1=M2CM!C21,M2CM!C20,IF($C$1=M2ENRG!C18,M2ENRG!C17,IF($C$1=M2ENRG!C21,M2ENRG!C20))))))))))))))))))</f>
        <v>0</v>
      </c>
      <c r="D16" s="850" t="b">
        <f>IF($C$1=L3MET!D18,L3MET!D17,IF($C$1=L3MET!D21,L3MET!D20,IF($C$1=L3CM!D18,L3CM!D17,IF($C$1=L3CM!D21,L3CM!D20,IF($C$1=L3ENRG!D18,L3ENRG!D17,IF($C$1=L3ENRG!D21,L3ENRG!D20,IF($C$1=M1MET!D18,M1MET!D17,IF($C$1=M1MET!D21,M1MET!D20,IF($C$1=M1CM!D18,M1CM!D17,IF($C$1=M1CM!D21,M1CM!D20,IF($C$1=M1ENRG!D18,M1ENRG!D17,IF($C$1=M1ENRG!D21,M1ENRG!D20,IF($C$1=M2MET!D18,M2MET!D17,IF($C$1=M2MET!D21,M2MET!D20,IF($C$1=M2CM!D18,M2CM!D17,IF($C$1=M2CM!D21,M2CM!D20,IF($C$1=M2ENRG!D18,M2ENRG!D17,IF($C$1=M2ENRG!D21,M2ENRG!D20))))))))))))))))))</f>
        <v>0</v>
      </c>
      <c r="E16" s="850" t="b">
        <f>IF($C$1=L3MET!E18,L3MET!E17,IF($C$1=L3MET!E21,L3MET!E20,IF($C$1=L3CM!E18,L3CM!E17,IF($C$1=L3CM!E21,L3CM!E20,IF($C$1=L3ENRG!E18,L3ENRG!E17,IF($C$1=L3ENRG!E21,L3ENRG!E20,IF($C$1=M1MET!E18,M1MET!E17,IF($C$1=M1MET!E21,M1MET!E20,IF($C$1=M1CM!E18,M1CM!E17,IF($C$1=M1CM!E21,M1CM!E20,IF($C$1=M1ENRG!E18,M1ENRG!E17,IF($C$1=M1ENRG!E21,M1ENRG!E20,IF($C$1=M2MET!E18,M2MET!E17,IF($C$1=M2MET!E21,M2MET!E20,IF($C$1=M2CM!E18,M2CM!E17,IF($C$1=M2CM!E21,M2CM!E20,IF($C$1=M2ENRG!E18,M2ENRG!E17,IF($C$1=M2ENRG!E21,M2ENRG!E20))))))))))))))))))</f>
        <v>0</v>
      </c>
      <c r="F16" s="850" t="b">
        <f>IF($C$1=L3MET!F18,L3MET!F17,IF($C$1=L3MET!F21,L3MET!F20,IF($C$1=L3CM!F18,L3CM!F17,IF($C$1=L3CM!F21,L3CM!F20,IF($C$1=L3ENRG!F18,L3ENRG!F17,IF($C$1=L3ENRG!F21,L3ENRG!F20,IF($C$1=M1MET!F18,M1MET!F17,IF($C$1=M1MET!F21,M1MET!F20,IF($C$1=M1CM!F18,M1CM!F17,IF($C$1=M1CM!F21,M1CM!F20,IF($C$1=M1ENRG!F18,M1ENRG!F17,IF($C$1=M1ENRG!F21,M1ENRG!F20,IF($C$1=M2MET!F18,M2MET!F17,IF($C$1=M2MET!F21,M2MET!F20,IF($C$1=M2CM!F18,M2CM!F17,IF($C$1=M2CM!F21,M2CM!F20,IF($C$1=M2ENRG!F18,M2ENRG!F17,IF($C$1=M2ENRG!F21,M2ENRG!F20))))))))))))))))))</f>
        <v>0</v>
      </c>
      <c r="G16" s="851" t="b">
        <f>IF($C$1=L3MET!G18,L3MET!G17,IF($C$1=L3MET!G21,L3MET!G20,IF($C$1=L3CM!G18,L3CM!G17,IF($C$1=L3CM!G21,L3CM!G20,IF($C$1=L3ENRG!G18,L3ENRG!G17,IF($C$1=L3ENRG!G21,L3ENRG!G20,IF($C$1=M1MET!G18,M1MET!G17,IF($C$1=M1MET!G21,M1MET!G20,IF($C$1=M1CM!G18,M1CM!G17,IF($C$1=M1CM!G21,M1CM!G20,IF($C$1=M1ENRG!G18,M1ENRG!G17,IF($C$1=M1ENRG!G21,M1ENRG!G20,IF($C$1=M2MET!G18,M2MET!G17,IF($C$1=M2MET!G21,M2MET!G20,IF($C$1=M2CM!G18,M2CM!G17,IF($C$1=M2CM!G21,M2CM!G20,IF($C$1=M2ENRG!G18,M2ENRG!G17,IF($C$1=M2ENRG!G21,M2ENRG!G20))))))))))))))))))</f>
        <v>0</v>
      </c>
      <c r="O16" s="94" t="s">
        <v>102</v>
      </c>
      <c r="P16" s="95" t="s">
        <v>78</v>
      </c>
      <c r="Q16" s="929" t="s">
        <v>88</v>
      </c>
    </row>
    <row r="17" spans="1:17" ht="24" customHeight="1">
      <c r="A17" s="1622" t="s">
        <v>2</v>
      </c>
      <c r="B17" s="848" t="b">
        <f>IF($C$1=L3MET!B24,L3MET!B22,IF($C$1=L3MET!B27,L3MET!B25,IF($C$1=L3CM!B24,L3CM!B22,IF($C$1=L3CM!B27,L3CM!B25,IF($C$1=L3ENRG!B24,L3ENRG!B22,IF($C$1=L3ENRG!B27,L3ENRG!B25,IF($C$1=M1MET!B24,M1MET!B22,IF($C$1=M1MET!B27,M1MET!B25,IF($C$1=M1CM!B24,M1CM!B22,IF($C$1=M1CM!B27,M1CM!B25,IF($C$1=M1ENRG!B24,M1ENRG!B22,IF($C$1=M1ENRG!B27,M1ENRG!B25,IF($C$1=M2MET!B24,M2MET!B22,IF($C$1=M2MET!B27,M2MET!B25,IF($C$1=M2CM!B24,M2CM!B22,IF($C$1=M2CM!B27,M2CM!B25,IF($C$1=M2ENRG!B24,M2ENRG!B22,IF($C$1=M2ENRG!B27,M2ENRG!B25))))))))))))))))))</f>
        <v>0</v>
      </c>
      <c r="C17" s="848" t="b">
        <f>IF($C$1=L3MET!C24,L3MET!C22,IF($C$1=L3MET!C27,L3MET!C25,IF($C$1=L3CM!C24,L3CM!C22,IF($C$1=L3CM!C27,L3CM!C25,IF($C$1=L3ENRG!C24,L3ENRG!C22,IF($C$1=L3ENRG!C27,L3ENRG!C25,IF($C$1=M1MET!C24,M1MET!C22,IF($C$1=M1MET!C27,M1MET!C25,IF($C$1=M1CM!C24,M1CM!C22,IF($C$1=M1CM!C27,M1CM!C25,IF($C$1=M1ENRG!C24,M1ENRG!C22,IF($C$1=M1ENRG!C27,M1ENRG!C25,IF($C$1=M2MET!C24,M2MET!C22,IF($C$1=M2MET!C27,M2MET!C25,IF($C$1=M2CM!C24,M2CM!C22,IF($C$1=M2CM!C27,M2CM!C25,IF($C$1=M2ENRG!C24,M2ENRG!C22,IF($C$1=M2ENRG!C27,M2ENRG!C25))))))))))))))))))</f>
        <v>0</v>
      </c>
      <c r="D17" s="848" t="b">
        <f>IF($C$1=L3MET!D24,L3MET!D22,IF($C$1=L3MET!D27,L3MET!D25,IF($C$1=L3CM!D24,L3CM!D22,IF($C$1=L3CM!D27,L3CM!D25,IF($C$1=L3ENRG!D24,L3ENRG!D22,IF($C$1=L3ENRG!D27,L3ENRG!D25,IF($C$1=M1MET!D24,M1MET!D22,IF($C$1=M1MET!D27,M1MET!D25,IF($C$1=M1CM!D24,M1CM!D22,IF($C$1=M1CM!D27,M1CM!D25,IF($C$1=M1ENRG!D24,M1ENRG!D22,IF($C$1=M1ENRG!D27,M1ENRG!D25,IF($C$1=M2MET!D24,M2MET!D22,IF($C$1=M2MET!D27,M2MET!D25,IF($C$1=M2CM!D24,M2CM!D22,IF($C$1=M2CM!D27,M2CM!D25,IF($C$1=M2ENRG!D24,M2ENRG!D22,IF($C$1=M2ENRG!D27,M2ENRG!D25))))))))))))))))))</f>
        <v>0</v>
      </c>
      <c r="E17" s="848" t="str">
        <f>IF($C$1=L3MET!E24,L3MET!E22,IF($C$1=L3MET!E27,L3MET!E25,IF($C$1=L3CM!E24,L3CM!E22,IF($C$1=L3CM!E27,L3CM!E25,IF($C$1=L3ENRG!E24,L3ENRG!E22,IF($C$1=L3ENRG!E27,L3ENRG!E25,IF($C$1=M1MET!E24,M1MET!E22,IF($C$1=M1MET!E27,M1MET!E25,IF($C$1=M1CM!E24,M1CM!E22,IF($C$1=M1CM!E27,M1CM!E25,IF($C$1=M1ENRG!E24,M1ENRG!E22,IF($C$1=M1ENRG!E27,M1ENRG!E25,IF($C$1=M2MET!E24,M2MET!E22,IF($C$1=M2MET!E27,M2MET!E25,IF($C$1=M2CM!E24,M2CM!E22,IF($C$1=M2CM!E27,M2CM!E25,IF($C$1=M2ENRG!E24,M2ENRG!E22,IF($C$1=M2ENRG!E27,M2ENRG!E25))))))))))))))))))</f>
        <v>Eléments de machines</v>
      </c>
      <c r="F17" s="848" t="b">
        <f>IF($C$1=L3MET!F24,L3MET!F22,IF($C$1=L3MET!F27,L3MET!F25,IF($C$1=L3CM!F24,L3CM!F22,IF($C$1=L3CM!F27,L3CM!F25,IF($C$1=L3ENRG!F24,L3ENRG!F22,IF($C$1=L3ENRG!F27,L3ENRG!F25,IF($C$1=M1MET!F24,M1MET!F22,IF($C$1=M1MET!F27,M1MET!F25,IF($C$1=M1CM!F24,M1CM!F22,IF($C$1=M1CM!F27,M1CM!F25,IF($C$1=M1ENRG!F24,M1ENRG!F22,IF($C$1=M1ENRG!F27,M1ENRG!F25,IF($C$1=M2MET!F24,M2MET!F22,IF($C$1=M2MET!F27,M2MET!F25,IF($C$1=M2CM!F24,M2CM!F22,IF($C$1=M2CM!F27,M2CM!F25,IF($C$1=M2ENRG!F24,M2ENRG!F22,IF($C$1=M2ENRG!F27,M2ENRG!F25))))))))))))))))))</f>
        <v>0</v>
      </c>
      <c r="G17" s="849" t="b">
        <f>IF($C$1=L3MET!G24,L3MET!G22,IF($C$1=L3MET!G27,L3MET!G25,IF($C$1=L3CM!G24,L3CM!G22,IF($C$1=L3CM!G27,L3CM!G25,IF($C$1=L3ENRG!G24,L3ENRG!G22,IF($C$1=L3ENRG!G27,L3ENRG!G25,IF($C$1=M1MET!G24,M1MET!G22,IF($C$1=M1MET!G27,M1MET!G25,IF($C$1=M1CM!G24,M1CM!G22,IF($C$1=M1CM!G27,M1CM!G25,IF($C$1=M1ENRG!G24,M1ENRG!G22,IF($C$1=M1ENRG!G27,M1ENRG!G25,IF($C$1=M2MET!G24,M2MET!G22,IF($C$1=M2MET!G27,M2MET!G25,IF($C$1=M2CM!G24,M2CM!G22,IF($C$1=M2CM!G27,M2CM!G25,IF($C$1=M2ENRG!G24,M2ENRG!G22,IF($C$1=M2ENRG!G27,M2ENRG!G25))))))))))))))))))</f>
        <v>0</v>
      </c>
      <c r="O17" s="94" t="s">
        <v>103</v>
      </c>
      <c r="P17" s="95" t="s">
        <v>80</v>
      </c>
      <c r="Q17" s="929" t="s">
        <v>60</v>
      </c>
    </row>
    <row r="18" spans="1:17" ht="24" customHeight="1" thickBot="1">
      <c r="A18" s="1623"/>
      <c r="B18" s="850" t="b">
        <f>IF($C$1=L3MET!B24,L3MET!B23,IF($C$1=L3MET!B27,L3MET!B26,IF($C$1=L3CM!B24,L3CM!B23,IF($C$1=L3CM!B27,L3CM!B26,IF($C$1=L3ENRG!B24,L3ENRG!B23,IF($C$1=L3ENRG!B27,L3ENRG!B26,IF($C$1=M1MET!B24,M1MET!B23,IF($C$1=M1MET!B27,M1MET!B26,IF($C$1=M1CM!B24,M1CM!B23,IF($C$1=M1CM!B27,M1CM!B26,IF($C$1=M1ENRG!B24,M1ENRG!B23,IF($C$1=M1ENRG!B27,M1ENRG!B26,IF($C$1=M2MET!B24,M2MET!B23,IF($C$1=M2MET!B27,M2MET!B26,IF($C$1=M2CM!B24,M2CM!B23,IF($C$1=M2CM!B27,M2CM!B26,IF($C$1=M2ENRG!B24,M2ENRG!B23,IF($C$1=M2ENRG!B27,M2ENRG!B26))))))))))))))))))</f>
        <v>0</v>
      </c>
      <c r="C18" s="850" t="b">
        <f>IF($C$1=L3MET!C24,L3MET!C23,IF($C$1=L3MET!C27,L3MET!C26,IF($C$1=L3CM!C24,L3CM!C23,IF($C$1=L3CM!C27,L3CM!C26,IF($C$1=L3ENRG!C24,L3ENRG!C23,IF($C$1=L3ENRG!C27,L3ENRG!C26,IF($C$1=M1MET!C24,M1MET!C23,IF($C$1=M1MET!C27,M1MET!C26,IF($C$1=M1CM!C24,M1CM!C23,IF($C$1=M1CM!C27,M1CM!C26,IF($C$1=M1ENRG!C24,M1ENRG!C23,IF($C$1=M1ENRG!C27,M1ENRG!C26,IF($C$1=M2MET!C24,M2MET!C23,IF($C$1=M2MET!C27,M2MET!C26,IF($C$1=M2CM!C24,M2CM!C23,IF($C$1=M2CM!C27,M2CM!C26,IF($C$1=M2ENRG!C24,M2ENRG!C23,IF($C$1=M2ENRG!C27,M2ENRG!C26))))))))))))))))))</f>
        <v>0</v>
      </c>
      <c r="D18" s="850" t="b">
        <f>IF($C$1=L3MET!D24,L3MET!D23,IF($C$1=L3MET!D27,L3MET!D26,IF($C$1=L3CM!D24,L3CM!D23,IF($C$1=L3CM!D27,L3CM!D26,IF($C$1=L3ENRG!D24,L3ENRG!D23,IF($C$1=L3ENRG!D27,L3ENRG!D26,IF($C$1=M1MET!D24,M1MET!D23,IF($C$1=M1MET!D27,M1MET!D26,IF($C$1=M1CM!D24,M1CM!D23,IF($C$1=M1CM!D27,M1CM!D26,IF($C$1=M1ENRG!D24,M1ENRG!D23,IF($C$1=M1ENRG!D27,M1ENRG!D26,IF($C$1=M2MET!D24,M2MET!D23,IF($C$1=M2MET!D27,M2MET!D26,IF($C$1=M2CM!D24,M2CM!D23,IF($C$1=M2CM!D27,M2CM!D26,IF($C$1=M2ENRG!D24,M2ENRG!D23,IF($C$1=M2ENRG!D27,M2ENRG!D26))))))))))))))))))</f>
        <v>0</v>
      </c>
      <c r="E18" s="850" t="str">
        <f>IF($C$1=L3MET!E24,L3MET!E23,IF($C$1=L3MET!E27,L3MET!E26,IF($C$1=L3CM!E24,L3CM!E23,IF($C$1=L3CM!E27,L3CM!E26,IF($C$1=L3ENRG!E24,L3ENRG!E23,IF($C$1=L3ENRG!E27,L3ENRG!E26,IF($C$1=M1MET!E24,M1MET!E23,IF($C$1=M1MET!E27,M1MET!E26,IF($C$1=M1CM!E24,M1CM!E23,IF($C$1=M1CM!E27,M1CM!E26,IF($C$1=M1ENRG!E24,M1ENRG!E23,IF($C$1=M1ENRG!E27,M1ENRG!E26,IF($C$1=M2MET!E24,M2MET!E23,IF($C$1=M2MET!E27,M2MET!E26,IF($C$1=M2CM!E24,M2CM!E23,IF($C$1=M2CM!E27,M2CM!E26,IF($C$1=M2ENRG!E24,M2ENRG!E23,IF($C$1=M2ENRG!E27,M2ENRG!E26))))))))))))))))))</f>
        <v>Amphi 3</v>
      </c>
      <c r="F18" s="850" t="b">
        <f>IF($C$1=L3MET!F24,L3MET!F23,IF($C$1=L3MET!F27,L3MET!F26,IF($C$1=L3CM!F24,L3CM!F23,IF($C$1=L3CM!F27,L3CM!F26,IF($C$1=L3ENRG!F24,L3ENRG!F23,IF($C$1=L3ENRG!F27,L3ENRG!F26,IF($C$1=M1MET!F24,M1MET!F23,IF($C$1=M1MET!F27,M1MET!F26,IF($C$1=M1CM!F24,M1CM!F23,IF($C$1=M1CM!F27,M1CM!F26,IF($C$1=M1ENRG!F24,M1ENRG!F23,IF($C$1=M1ENRG!F27,M1ENRG!F26,IF($C$1=M2MET!F24,M2MET!F23,IF($C$1=M2MET!F27,M2MET!F26,IF($C$1=M2CM!F24,M2CM!F23,IF($C$1=M2CM!F27,M2CM!F26,IF($C$1=M2ENRG!F24,M2ENRG!F23,IF($C$1=M2ENRG!F27,M2ENRG!F26))))))))))))))))))</f>
        <v>0</v>
      </c>
      <c r="G18" s="851" t="b">
        <f>IF($C$1=L3MET!G24,L3MET!G23,IF($C$1=L3MET!G27,L3MET!G26,IF($C$1=L3CM!G24,L3CM!G23,IF($C$1=L3CM!G27,L3CM!G26,IF($C$1=L3ENRG!G24,L3ENRG!G23,IF($C$1=L3ENRG!G27,L3ENRG!G26,IF($C$1=M1MET!G24,M1MET!G23,IF($C$1=M1MET!G27,M1MET!G26,IF($C$1=M1CM!G24,M1CM!G23,IF($C$1=M1CM!G27,M1CM!G26,IF($C$1=M1ENRG!G24,M1ENRG!G23,IF($C$1=M1ENRG!G27,M1ENRG!G26,IF($C$1=M2MET!G24,M2MET!G23,IF($C$1=M2MET!G27,M2MET!G26,IF($C$1=M2CM!G24,M2CM!G23,IF($C$1=M2CM!G27,M2CM!G26,IF($C$1=M2ENRG!G24,M2ENRG!G23,IF($C$1=M2ENRG!G27,M2ENRG!G26))))))))))))))))))</f>
        <v>0</v>
      </c>
      <c r="O18" s="94" t="s">
        <v>104</v>
      </c>
      <c r="P18" s="95" t="s">
        <v>78</v>
      </c>
      <c r="Q18" s="929" t="s">
        <v>42</v>
      </c>
    </row>
    <row r="19" spans="1:17" ht="24" customHeight="1">
      <c r="A19" s="1622" t="s">
        <v>3</v>
      </c>
      <c r="B19" s="848" t="b">
        <f>IF($C$1=L3MET!B30,L3MET!B28,IF($C$1=L3MET!B33,L3MET!B31,IF($C$1=L3CM!B30,L3CM!B28,IF($C$1=L3CM!B33,L3CM!B31,IF($C$1=L3ENRG!B30,L3ENRG!B28,IF($C$1=L3ENRG!B33,L3ENRG!B31,IF($C$1=M1MET!B30,M1MET!B28,IF($C$1=M1MET!B33,M1MET!B31,IF($C$1=M1CM!B30,M1CM!B28,IF($C$1=M1CM!B33,M1CM!B31,IF($C$1=M1ENRG!B30,M1ENRG!B28,IF($C$1=M1ENRG!B33,M1ENRG!B31,IF($C$1=M2MET!B30,M2MET!B28,IF($C$1=M2MET!B33,M2MET!B31,IF($C$1=M2CM!B30,M2CM!B28,IF($C$1=M2CM!B33,M2CM!B31,IF($C$1=M2ENRG!B30,M2ENRG!B28,IF($C$1=M2ENRG!B33,M2ENRG!B31))))))))))))))))))</f>
        <v>0</v>
      </c>
      <c r="C19" s="848" t="str">
        <f>IF($C$1=L3MET!C30,L3MET!C28,IF($C$1=L3MET!C33,L3MET!C31,IF($C$1=L3CM!C30,L3CM!C28,IF($C$1=L3CM!C33,L3CM!C31,IF($C$1=L3ENRG!C30,L3ENRG!C28,IF($C$1=L3ENRG!C33,L3ENRG!C31,IF($C$1=M1MET!C30,M1MET!C28,IF($C$1=M1MET!C33,M1MET!C31,IF($C$1=M1CM!C30,M1CM!C28,IF($C$1=M1CM!C33,M1CM!C31,IF($C$1=M1ENRG!C30,M1ENRG!C28,IF($C$1=M1ENRG!C33,M1ENRG!C31,IF($C$1=M2MET!C30,M2MET!C28,IF($C$1=M2MET!C33,M2MET!C31,IF($C$1=M2CM!C30,M2CM!C28,IF($C$1=M2CM!C33,M2CM!C31,IF($C$1=M2ENRG!C30,M2ENRG!C28,IF($C$1=M2ENRG!C33,M2ENRG!C31))))))))))))))))))</f>
        <v>Turbomachines 1</v>
      </c>
      <c r="D19" s="848" t="b">
        <f>IF($C$1=L3MET!D30,L3MET!D28,IF($C$1=L3MET!D33,L3MET!D31,IF($C$1=L3CM!D30,L3CM!D28,IF($C$1=L3CM!D33,L3CM!D31,IF($C$1=L3ENRG!D30,L3ENRG!D28,IF($C$1=L3ENRG!D33,L3ENRG!D31,IF($C$1=M1MET!D30,M1MET!D28,IF($C$1=M1MET!D33,M1MET!D31,IF($C$1=M1CM!D30,M1CM!D28,IF($C$1=M1CM!D33,M1CM!D31,IF($C$1=M1ENRG!D30,M1ENRG!D28,IF($C$1=M1ENRG!D33,M1ENRG!D31,IF($C$1=M2MET!D30,M2MET!D28,IF($C$1=M2MET!D33,M2MET!D31,IF($C$1=M2CM!D30,M2CM!D28,IF($C$1=M2CM!D33,M2CM!D31,IF($C$1=M2ENRG!D30,M2ENRG!D28,IF($C$1=M2ENRG!D33,M2ENRG!D31))))))))))))))))))</f>
        <v>0</v>
      </c>
      <c r="E19" s="848" t="b">
        <f>IF($C$1=L3MET!E30,L3MET!E28,IF($C$1=L3MET!E33,L3MET!E31,IF($C$1=L3CM!E30,L3CM!E28,IF($C$1=L3CM!E33,L3CM!E31,IF($C$1=L3ENRG!E30,L3ENRG!E28,IF($C$1=L3ENRG!E33,L3ENRG!E31,IF($C$1=M1MET!E30,M1MET!E28,IF($C$1=M1MET!E33,M1MET!E31,IF($C$1=M1CM!E30,M1CM!E28,IF($C$1=M1CM!E33,M1CM!E31,IF($C$1=M1ENRG!E30,M1ENRG!E28,IF($C$1=M1ENRG!E33,M1ENRG!E31,IF($C$1=M2MET!E30,M2MET!E28,IF($C$1=M2MET!E33,M2MET!E31,IF($C$1=M2CM!E30,M2CM!E28,IF($C$1=M2CM!E33,M2CM!E31,IF($C$1=M2ENRG!E30,M2ENRG!E28,IF($C$1=M2ENRG!E33,M2ENRG!E31))))))))))))))))))</f>
        <v>0</v>
      </c>
      <c r="F19" s="848" t="b">
        <f>IF($C$1=L3MET!F30,L3MET!F28,IF($C$1=L3MET!F33,L3MET!F31,IF($C$1=L3CM!F30,L3CM!F28,IF($C$1=L3CM!F33,L3CM!F31,IF($C$1=L3ENRG!F30,L3ENRG!F28,IF($C$1=L3ENRG!F33,L3ENRG!F31,IF($C$1=M1MET!F30,M1MET!F28,IF($C$1=M1MET!F33,M1MET!F31,IF($C$1=M1CM!F30,M1CM!F28,IF($C$1=M1CM!F33,M1CM!F31,IF($C$1=M1ENRG!F30,M1ENRG!F28,IF($C$1=M1ENRG!F33,M1ENRG!F31,IF($C$1=M2MET!F30,M2MET!F28,IF($C$1=M2MET!F33,M2MET!F31,IF($C$1=M2CM!F30,M2CM!F28,IF($C$1=M2CM!F33,M2CM!F31,IF($C$1=M2ENRG!F30,M2ENRG!F28,IF($C$1=M2ENRG!F33,M2ENRG!F31))))))))))))))))))</f>
        <v>0</v>
      </c>
      <c r="G19" s="849" t="b">
        <f>IF($C$1=L3MET!G30,L3MET!G28,IF($C$1=L3MET!G33,L3MET!G31,IF($C$1=L3CM!G30,L3CM!G28,IF($C$1=L3CM!G33,L3CM!G31,IF($C$1=L3ENRG!G30,L3ENRG!G28,IF($C$1=L3ENRG!G33,L3ENRG!G31,IF($C$1=M1MET!G30,M1MET!G28,IF($C$1=M1MET!G33,M1MET!G31,IF($C$1=M1CM!G30,M1CM!G28,IF($C$1=M1CM!G33,M1CM!G31,IF($C$1=M1ENRG!G30,M1ENRG!G28,IF($C$1=M1ENRG!G33,M1ENRG!G31,IF($C$1=M2MET!G30,M2MET!G28,IF($C$1=M2MET!G33,M2MET!G31,IF($C$1=M2CM!G30,M2CM!G28,IF($C$1=M2CM!G33,M2CM!G31,IF($C$1=M2ENRG!G30,M2ENRG!G28,IF($C$1=M2ENRG!G33,M2ENRG!G31))))))))))))))))))</f>
        <v>0</v>
      </c>
      <c r="O19" s="94" t="s">
        <v>105</v>
      </c>
      <c r="P19" s="95" t="s">
        <v>23</v>
      </c>
      <c r="Q19" s="929" t="s">
        <v>65</v>
      </c>
    </row>
    <row r="20" spans="1:17" ht="24" customHeight="1" thickBot="1">
      <c r="A20" s="1623"/>
      <c r="B20" s="850" t="b">
        <f>IF($C$1=L3MET!B30,L3MET!B29,IF($C$1=L3MET!B33,L3MET!B32,IF($C$1=L3CM!B30,L3CM!B29,IF($C$1=L3CM!B33,L3CM!B32,IF($C$1=L3ENRG!B30,L3ENRG!B29,IF($C$1=L3ENRG!B33,L3ENRG!B32,IF($C$1=M1MET!B30,M1MET!B29,IF($C$1=M1MET!B33,M1MET!B32,IF($C$1=M1CM!B30,M1CM!B29,IF($C$1=M1CM!B33,M1CM!B32,IF($C$1=M1ENRG!B30,M1ENRG!B29,IF($C$1=M1ENRG!B33,M1ENRG!B32,IF($C$1=M2MET!B30,M2MET!B29,IF($C$1=M2MET!B33,M2MET!B32,IF($C$1=M2CM!B30,M2CM!B29,IF($C$1=M2CM!B33,M2CM!B32,IF($C$1=M2ENRG!B30,M2ENRG!B29,IF($C$1=M2ENRG!B33,M2ENRG!B32))))))))))))))))))</f>
        <v>0</v>
      </c>
      <c r="C20" s="850" t="str">
        <f>IF($C$1=L3MET!C30,L3MET!C29,IF($C$1=L3MET!C33,L3MET!C32,IF($C$1=L3CM!C30,L3CM!C29,IF($C$1=L3CM!C33,L3CM!C32,IF($C$1=L3ENRG!C30,L3ENRG!C29,IF($C$1=L3ENRG!C33,L3ENRG!C32,IF($C$1=M1MET!C30,M1MET!C29,IF($C$1=M1MET!C33,M1MET!C32,IF($C$1=M1CM!C30,M1CM!C29,IF($C$1=M1CM!C33,M1CM!C32,IF($C$1=M1ENRG!C30,M1ENRG!C29,IF($C$1=M1ENRG!C33,M1ENRG!C32,IF($C$1=M2MET!C30,M2MET!C29,IF($C$1=M2MET!C33,M2MET!C32,IF($C$1=M2CM!C30,M2CM!C29,IF($C$1=M2CM!C33,M2CM!C32,IF($C$1=M2ENRG!C30,M2ENRG!C29,IF($C$1=M2ENRG!C33,M2ENRG!C32))))))))))))))))))</f>
        <v>G01   S:19   /   G02   S: 20</v>
      </c>
      <c r="D20" s="850" t="b">
        <f>IF($C$1=L3MET!D30,L3MET!D29,IF($C$1=L3MET!D33,L3MET!D32,IF($C$1=L3CM!D30,L3CM!D29,IF($C$1=L3CM!D33,L3CM!D32,IF($C$1=L3ENRG!D30,L3ENRG!D29,IF($C$1=L3ENRG!D33,L3ENRG!D32,IF($C$1=M1MET!D30,M1MET!D29,IF($C$1=M1MET!D33,M1MET!D32,IF($C$1=M1CM!D30,M1CM!D29,IF($C$1=M1CM!D33,M1CM!D32,IF($C$1=M1ENRG!D30,M1ENRG!D29,IF($C$1=M1ENRG!D33,M1ENRG!D32,IF($C$1=M2MET!D30,M2MET!D29,IF($C$1=M2MET!D33,M2MET!D32,IF($C$1=M2CM!D30,M2CM!D29,IF($C$1=M2CM!D33,M2CM!D32,IF($C$1=M2ENRG!D30,M2ENRG!D29,IF($C$1=M2ENRG!D33,M2ENRG!D32))))))))))))))))))</f>
        <v>0</v>
      </c>
      <c r="E20" s="850" t="b">
        <f>IF($C$1=L3MET!E30,L3MET!E29,IF($C$1=L3MET!E33,L3MET!E32,IF($C$1=L3CM!E30,L3CM!E29,IF($C$1=L3CM!E33,L3CM!E32,IF($C$1=L3ENRG!E30,L3ENRG!E29,IF($C$1=L3ENRG!E33,L3ENRG!E32,IF($C$1=M1MET!E30,M1MET!E29,IF($C$1=M1MET!E33,M1MET!E32,IF($C$1=M1CM!E30,M1CM!E29,IF($C$1=M1CM!E33,M1CM!E32,IF($C$1=M1ENRG!E30,M1ENRG!E29,IF($C$1=M1ENRG!E33,M1ENRG!E32,IF($C$1=M2MET!E30,M2MET!E29,IF($C$1=M2MET!E33,M2MET!E32,IF($C$1=M2CM!E30,M2CM!E29,IF($C$1=M2CM!E33,M2CM!E32,IF($C$1=M2ENRG!E30,M2ENRG!E29,IF($C$1=M2ENRG!E33,M2ENRG!E32))))))))))))))))))</f>
        <v>0</v>
      </c>
      <c r="F20" s="850" t="b">
        <f>IF($C$1=L3MET!F30,L3MET!F29,IF($C$1=L3MET!F33,L3MET!F32,IF($C$1=L3CM!F30,L3CM!F29,IF($C$1=L3CM!F33,L3CM!F32,IF($C$1=L3ENRG!F30,L3ENRG!F29,IF($C$1=L3ENRG!F33,L3ENRG!F32,IF($C$1=M1MET!F30,M1MET!F29,IF($C$1=M1MET!F33,M1MET!F32,IF($C$1=M1CM!F30,M1CM!F29,IF($C$1=M1CM!F33,M1CM!F32,IF($C$1=M1ENRG!F30,M1ENRG!F29,IF($C$1=M1ENRG!F33,M1ENRG!F32,IF($C$1=M2MET!F30,M2MET!F29,IF($C$1=M2MET!F33,M2MET!F32,IF($C$1=M2CM!F30,M2CM!F29,IF($C$1=M2CM!F33,M2CM!F32,IF($C$1=M2ENRG!F30,M2ENRG!F29,IF($C$1=M2ENRG!F33,M2ENRG!F32))))))))))))))))))</f>
        <v>0</v>
      </c>
      <c r="G20" s="851" t="b">
        <f>IF($C$1=L3MET!G30,L3MET!G29,IF($C$1=L3MET!G33,L3MET!G32,IF($C$1=L3CM!G30,L3CM!G29,IF($C$1=L3CM!G33,L3CM!G32,IF($C$1=L3ENRG!G30,L3ENRG!G29,IF($C$1=L3ENRG!G33,L3ENRG!G32,IF($C$1=M1MET!G30,M1MET!G29,IF($C$1=M1MET!G33,M1MET!G32,IF($C$1=M1CM!G30,M1CM!G29,IF($C$1=M1CM!G33,M1CM!G32,IF($C$1=M1ENRG!G30,M1ENRG!G29,IF($C$1=M1ENRG!G33,M1ENRG!G32,IF($C$1=M2MET!G30,M2MET!G29,IF($C$1=M2MET!G33,M2MET!G32,IF($C$1=M2CM!G30,M2CM!G29,IF($C$1=M2CM!G33,M2CM!G32,IF($C$1=M2ENRG!G30,M2ENRG!G29,IF($C$1=M2ENRG!G33,M2ENRG!G32))))))))))))))))))</f>
        <v>0</v>
      </c>
      <c r="O20" s="94" t="s">
        <v>106</v>
      </c>
      <c r="P20" s="95" t="s">
        <v>22</v>
      </c>
      <c r="Q20" s="929" t="s">
        <v>37</v>
      </c>
    </row>
    <row r="21" spans="1:17" ht="24" customHeight="1">
      <c r="A21" s="1622" t="s">
        <v>4</v>
      </c>
      <c r="B21" s="848" t="b">
        <f>IF($C$1=L3MET!B36,L3MET!B34,IF($C$1=L3MET!B39,L3MET!B37,IF($C$1=L3CM!B36,L3CM!B34,IF($C$1=L3CM!B39,L3CM!B37,IF($C$1=L3ENRG!B36,L3ENRG!B34,IF($C$1=L3ENRG!B39,L3ENRG!B37,IF($C$1=M1MET!B36,M1MET!B34,IF($C$1=M1MET!B39,M1MET!B37,IF($C$1=M1CM!B36,M1CM!B34,IF($C$1=M1CM!B39,M1CM!B37,IF($C$1=M1ENRG!B36,M1ENRG!B34,IF($C$1=M1ENRG!B39,M1ENRG!B37,IF($C$1=M2MET!B36,M2MET!B34,IF($C$1=M2MET!B39,M2MET!B37,IF($C$1=M2CM!B36,M2CM!B34,IF($C$1=M2CM!B39,M2CM!B37,IF($C$1=M2ENRG!B36,M2ENRG!B34,IF($C$1=M2ENRG!B39,M2ENRG!B37))))))))))))))))))</f>
        <v>0</v>
      </c>
      <c r="C21" s="848" t="b">
        <f>IF($C$1=L3MET!C36,L3MET!C34,IF($C$1=L3MET!C39,L3MET!C37,IF($C$1=L3CM!C36,L3CM!C34,IF($C$1=L3CM!C39,L3CM!C37,IF($C$1=L3ENRG!C36,L3ENRG!C34,IF($C$1=L3ENRG!C39,L3ENRG!C37,IF($C$1=M1MET!C36,M1MET!C34,IF($C$1=M1MET!C39,M1MET!C37,IF($C$1=M1CM!C36,M1CM!C34,IF($C$1=M1CM!C39,M1CM!C37,IF($C$1=M1ENRG!C36,M1ENRG!C34,IF($C$1=M1ENRG!C39,M1ENRG!C37,IF($C$1=M2MET!C36,M2MET!C34,IF($C$1=M2MET!C39,M2MET!C37,IF($C$1=M2CM!C36,M2CM!C34,IF($C$1=M2CM!C39,M2CM!C37,IF($C$1=M2ENRG!C36,M2ENRG!C34,IF($C$1=M2ENRG!C39,M2ENRG!C37))))))))))))))))))</f>
        <v>0</v>
      </c>
      <c r="D21" s="848" t="b">
        <f>IF($C$1=L3MET!D36,L3MET!D34,IF($C$1=L3MET!D39,L3MET!D37,IF($C$1=L3CM!D36,L3CM!D34,IF($C$1=L3CM!D39,L3CM!D37,IF($C$1=L3ENRG!D36,L3ENRG!D34,IF($C$1=L3ENRG!D39,L3ENRG!D37,IF($C$1=M1MET!D36,M1MET!D34,IF($C$1=M1MET!D39,M1MET!D37,IF($C$1=M1CM!D36,M1CM!D34,IF($C$1=M1CM!D39,M1CM!D37,IF($C$1=M1ENRG!D36,M1ENRG!D34,IF($C$1=M1ENRG!D39,M1ENRG!D37,IF($C$1=M2MET!D36,M2MET!D34,IF($C$1=M2MET!D39,M2MET!D37,IF($C$1=M2CM!D36,M2CM!D34,IF($C$1=M2CM!D39,M2CM!D37,IF($C$1=M2ENRG!D36,M2ENRG!D34,IF($C$1=M2ENRG!D39,M2ENRG!D37))))))))))))))))))</f>
        <v>0</v>
      </c>
      <c r="E21" s="848" t="b">
        <f>IF($C$1=L3MET!E36,L3MET!E34,IF($C$1=L3MET!E39,L3MET!E37,IF($C$1=L3CM!E36,L3CM!E34,IF($C$1=L3CM!E39,L3CM!E37,IF($C$1=L3ENRG!E36,L3ENRG!E34,IF($C$1=L3ENRG!E39,L3ENRG!E37,IF($C$1=M1MET!E36,M1MET!E34,IF($C$1=M1MET!E39,M1MET!E37,IF($C$1=M1CM!E36,M1CM!E34,IF($C$1=M1CM!E39,M1CM!E37,IF($C$1=M1ENRG!E36,M1ENRG!E34,IF($C$1=M1ENRG!E39,M1ENRG!E37,IF($C$1=M2MET!E36,M2MET!E34,IF($C$1=M2MET!E39,M2MET!E37,IF($C$1=M2CM!E36,M2CM!E34,IF($C$1=M2CM!E39,M2CM!E37,IF($C$1=M2ENRG!E36,M2ENRG!E34,IF($C$1=M2ENRG!E39,M2ENRG!E37))))))))))))))))))</f>
        <v>0</v>
      </c>
      <c r="F21" s="848" t="b">
        <f>IF($C$1=L3MET!F36,L3MET!F34,IF($C$1=L3MET!F39,L3MET!G37,IF($C$1=L3CM!F36,L3CM!F34,IF($C$1=L3CM!F39,L3CM!F37,IF($C$1=L3ENRG!F36,L3ENRG!F34,IF($C$1=L3ENRG!F39,L3ENRG!F37,IF($C$1=M1MET!F36,M1MET!F34,IF($C$1=M1MET!F39,M1MET!F37,IF($C$1=M1CM!F36,M1CM!F34,IF($C$1=M1CM!F39,M1CM!F37,IF($C$1=M1ENRG!F36,M1ENRG!F34,IF($C$1=M1ENRG!F39,M1ENRG!F37,IF($C$1=M2MET!F36,M2MET!F34,IF($C$1=M2MET!F39,M2MET!F37,IF($C$1=M2CM!F36,M2CM!F34,IF($C$1=M2CM!F39,M2CM!F37,IF($C$1=M2ENRG!F36,M2ENRG!F34,IF($C$1=M2ENRG!F39,M2ENRG!F37))))))))))))))))))</f>
        <v>0</v>
      </c>
      <c r="G21" s="849" t="b">
        <f>IF($C$1=L3MET!G36,L3MET!G34,IF($C$1=L3MET!G39,L3MET!#REF!,IF($C$1=L3CM!G36,L3CM!G34,IF($C$1=L3CM!G39,L3CM!G37,IF($C$1=L3ENRG!G36,L3ENRG!G34,IF($C$1=L3ENRG!G39,L3ENRG!G37,IF($C$1=M1MET!G36,M1MET!G34,IF($C$1=M1MET!G39,M1MET!G37,IF($C$1=M1CM!G36,M1CM!G34,IF($C$1=M1CM!G39,M1CM!G37,IF($C$1=M1ENRG!G36,M1ENRG!G34,IF($C$1=M1ENRG!G39,M1ENRG!G37,IF($C$1=M2MET!G36,M2MET!G34,IF($C$1=M2MET!G39,M2MET!G37,IF($C$1=M2CM!G36,M2CM!G34,IF($C$1=M2CM!G39,M2CM!G37,IF($C$1=M2ENRG!G36,M2ENRG!G34,IF($C$1=M2ENRG!G39,M2ENRG!G37))))))))))))))))))</f>
        <v>0</v>
      </c>
      <c r="O21" s="94" t="s">
        <v>107</v>
      </c>
      <c r="P21" s="95" t="s">
        <v>23</v>
      </c>
      <c r="Q21" s="929" t="s">
        <v>73</v>
      </c>
    </row>
    <row r="22" spans="1:17" ht="24" customHeight="1" thickBot="1">
      <c r="A22" s="1623"/>
      <c r="B22" s="850" t="b">
        <f>IF($C$1=L3MET!B36,L3MET!B35,IF($C$1=L3MET!B39,L3MET!B38,IF($C$1=L3CM!B36,L3CM!B35,IF($C$1=L3CM!B39,L3CM!B38,IF($C$1=L3ENRG!B36,L3ENRG!B35,IF($C$1=L3ENRG!B39,L3ENRG!B38,IF($C$1=M1MET!B36,M1MET!B35,IF($C$1=M1MET!B39,M1MET!B38,IF($C$1=M1CM!B36,M1CM!B35,IF($C$1=M1CM!B39,M1CM!B38,IF($C$1=M1ENRG!B36,M1ENRG!B35,IF($C$1=M1ENRG!B39,M1ENRG!B38,IF($C$1=M2MET!B36,M2MET!B35,IF($C$1=M2MET!B39,M2MET!B38,IF($C$1=M2CM!B36,M2CM!B35,IF($C$1=M2CM!B39,M2CM!B38,IF($C$1=M2ENRG!B36,M2ENRG!B35,IF($C$1=M2ENRG!B39,M2ENRG!B38))))))))))))))))))</f>
        <v>0</v>
      </c>
      <c r="C22" s="850" t="b">
        <f>IF($C$1=L3MET!C36,L3MET!C35,IF($C$1=L3MET!C39,L3MET!C38,IF($C$1=L3CM!C36,L3CM!C35,IF($C$1=L3CM!C39,L3CM!C38,IF($C$1=L3ENRG!C36,L3ENRG!C35,IF($C$1=L3ENRG!C39,L3ENRG!C38,IF($C$1=M1MET!C36,M1MET!C35,IF($C$1=M1MET!C39,M1MET!C38,IF($C$1=M1CM!C36,M1CM!C35,IF($C$1=M1CM!C39,M1CM!C38,IF($C$1=M1ENRG!C36,M1ENRG!C35,IF($C$1=M1ENRG!C39,M1ENRG!C38,IF($C$1=M2MET!C36,M2MET!C35,IF($C$1=M2MET!C39,M2MET!C38,IF($C$1=M2CM!C36,M2CM!C35,IF($C$1=M2CM!C39,M2CM!C38,IF($C$1=M2ENRG!C36,M2ENRG!C35,IF($C$1=M2ENRG!C39,M2ENRG!C38))))))))))))))))))</f>
        <v>0</v>
      </c>
      <c r="D22" s="850" t="b">
        <f>IF($C$1=L3MET!D36,L3MET!D35,IF($C$1=L3MET!D39,L3MET!D38,IF($C$1=L3CM!D36,L3CM!D35,IF($C$1=L3CM!D39,L3CM!D38,IF($C$1=L3ENRG!D36,L3ENRG!D35,IF($C$1=L3ENRG!D39,L3ENRG!D38,IF($C$1=M1MET!D36,M1MET!D35,IF($C$1=M1MET!D39,M1MET!D38,IF($C$1=M1CM!D36,M1CM!D35,IF($C$1=M1CM!D39,M1CM!D38,IF($C$1=M1ENRG!D36,M1ENRG!D35,IF($C$1=M1ENRG!D39,M1ENRG!D38,IF($C$1=M2MET!D36,M2MET!D35,IF($C$1=M2MET!D39,M2MET!D38,IF($C$1=M2CM!D36,M2CM!D35,IF($C$1=M2CM!D39,M2CM!D38,IF($C$1=M2ENRG!D36,M2ENRG!D35,IF($C$1=M2ENRG!D39,M2ENRG!D38))))))))))))))))))</f>
        <v>0</v>
      </c>
      <c r="E22" s="850" t="b">
        <f>IF($C$1=L3MET!E36,L3MET!E35,IF($C$1=L3MET!E39,L3MET!E38,IF($C$1=L3CM!E36,L3CM!E35,IF($C$1=L3CM!E39,L3CM!E38,IF($C$1=L3ENRG!E36,L3ENRG!E35,IF($C$1=L3ENRG!E39,L3ENRG!E38,IF($C$1=M1MET!E36,M1MET!E35,IF($C$1=M1MET!E39,M1MET!E38,IF($C$1=M1CM!E36,M1CM!E35,IF($C$1=M1CM!E39,M1CM!E38,IF($C$1=M1ENRG!E36,M1ENRG!E35,IF($C$1=M1ENRG!E39,M1ENRG!E38,IF($C$1=M2MET!E36,M2MET!E35,IF($C$1=M2MET!E39,M2MET!E38,IF($C$1=M2CM!E36,M2CM!E35,IF($C$1=M2CM!E39,M2CM!E38,IF($C$1=M2ENRG!E36,M2ENRG!E35,IF($C$1=M2ENRG!E39,M2ENRG!E38))))))))))))))))))</f>
        <v>0</v>
      </c>
      <c r="F22" s="850" t="b">
        <f>IF($C$1=L3MET!F36,L3MET!F35,IF($C$1=L3MET!F39,L3MET!F38,IF($C$1=L3CM!F36,L3CM!F35,IF($C$1=L3CM!F39,L3CM!F38,IF($C$1=L3ENRG!F36,L3ENRG!F35,IF($C$1=L3ENRG!F39,L3ENRG!F38,IF($C$1=M1MET!F36,M1MET!F35,IF($C$1=M1MET!F39,M1MET!F38,IF($C$1=M1CM!F36,M1CM!F35,IF($C$1=M1CM!F39,M1CM!F38,IF($C$1=M1ENRG!F36,M1ENRG!F35,IF($C$1=M1ENRG!F39,M1ENRG!F38,IF($C$1=M2MET!F36,M2MET!F35,IF($C$1=M2MET!F39,M2MET!F38,IF($C$1=M2CM!F36,M2CM!F35,IF($C$1=M2CM!F39,M2CM!F38,IF($C$1=M2ENRG!F36,M2ENRG!F35,IF($C$1=M2ENRG!F39,M2ENRG!F38))))))))))))))))))</f>
        <v>0</v>
      </c>
      <c r="G22" s="851" t="b">
        <f>IF($C$1=L3MET!G36,L3MET!G35,IF($C$1=L3MET!G39,L3MET!G38,IF($C$1=L3CM!G36,L3CM!G35,IF($C$1=L3CM!G39,L3CM!G38,IF($C$1=L3ENRG!G36,L3ENRG!G35,IF($C$1=L3ENRG!G39,L3ENRG!G38,IF($C$1=M1MET!G36,M1MET!G35,IF($C$1=M1MET!G39,M1MET!G38,IF($C$1=M1CM!G36,M1CM!G35,IF($C$1=M1CM!G39,M1CM!G38,IF($C$1=M1ENRG!G36,M1ENRG!G35,IF($C$1=M1ENRG!G39,M1ENRG!G38,IF($C$1=M2MET!G36,M2MET!G35,IF($C$1=M2MET!G39,M2MET!G38,IF($C$1=M2CM!G36,M2CM!G35,IF($C$1=M2CM!G39,M2CM!G38,IF($C$1=M2ENRG!G36,M2ENRG!G35,IF($C$1=M2ENRG!G39,M2ENRG!G38))))))))))))))))))</f>
        <v>0</v>
      </c>
      <c r="O22" s="94" t="s">
        <v>108</v>
      </c>
      <c r="P22" s="95" t="s">
        <v>22</v>
      </c>
      <c r="Q22" s="929" t="s">
        <v>68</v>
      </c>
    </row>
    <row r="23" spans="1:17" ht="18" customHeight="1">
      <c r="A23" s="852"/>
      <c r="B23" s="852"/>
      <c r="C23" s="852"/>
      <c r="D23" s="852"/>
      <c r="E23" s="852"/>
      <c r="F23" s="852"/>
      <c r="G23" s="852"/>
      <c r="H23" s="33"/>
      <c r="I23" s="33"/>
      <c r="J23" s="33"/>
      <c r="K23" s="33"/>
      <c r="L23" s="33"/>
      <c r="O23" s="94" t="s">
        <v>109</v>
      </c>
      <c r="P23" s="95" t="s">
        <v>80</v>
      </c>
      <c r="Q23" s="929" t="s">
        <v>53</v>
      </c>
    </row>
    <row r="24" spans="1:17" ht="18" customHeight="1">
      <c r="A24" s="853"/>
      <c r="B24" s="854"/>
      <c r="C24" s="855"/>
      <c r="D24" s="854"/>
      <c r="E24" s="856" t="s">
        <v>20</v>
      </c>
      <c r="F24" s="857">
        <f ca="1">TODAY()</f>
        <v>43817</v>
      </c>
      <c r="G24" s="854"/>
      <c r="O24" s="94" t="s">
        <v>110</v>
      </c>
      <c r="P24" s="95" t="s">
        <v>22</v>
      </c>
      <c r="Q24" s="929" t="s">
        <v>62</v>
      </c>
    </row>
    <row r="25" spans="1:17" ht="18" customHeight="1">
      <c r="A25" s="854"/>
      <c r="B25" s="854"/>
      <c r="C25" s="855"/>
      <c r="D25" s="854"/>
      <c r="E25" s="856" t="s">
        <v>21</v>
      </c>
      <c r="F25" s="854"/>
      <c r="G25" s="854"/>
      <c r="O25" s="94" t="s">
        <v>111</v>
      </c>
      <c r="P25" s="95" t="s">
        <v>78</v>
      </c>
      <c r="Q25" s="929" t="s">
        <v>54</v>
      </c>
    </row>
    <row r="26" spans="1:17" ht="18" customHeight="1">
      <c r="A26" s="1629" t="s">
        <v>31</v>
      </c>
      <c r="B26" s="1629"/>
      <c r="C26" s="858">
        <f t="shared" ref="C26" ca="1" si="0">NOW()</f>
        <v>43817.587739351897</v>
      </c>
      <c r="D26" s="854"/>
      <c r="E26" s="854"/>
      <c r="F26" s="854"/>
      <c r="G26" s="854"/>
      <c r="O26" s="94" t="s">
        <v>112</v>
      </c>
      <c r="P26" s="95" t="s">
        <v>23</v>
      </c>
      <c r="Q26" s="929" t="s">
        <v>50</v>
      </c>
    </row>
    <row r="27" spans="1:17" ht="18" customHeight="1">
      <c r="A27" s="1621"/>
      <c r="B27" s="1621"/>
      <c r="C27" s="40"/>
      <c r="D27" s="39"/>
      <c r="E27" s="39"/>
      <c r="F27" s="39"/>
      <c r="G27" s="39"/>
      <c r="O27" s="94" t="s">
        <v>113</v>
      </c>
      <c r="P27" s="95" t="s">
        <v>78</v>
      </c>
      <c r="Q27" s="929" t="s">
        <v>76</v>
      </c>
    </row>
    <row r="28" spans="1:17" ht="18" customHeight="1">
      <c r="A28" s="1621"/>
      <c r="B28" s="1621"/>
      <c r="C28" s="40"/>
      <c r="D28" s="39"/>
      <c r="E28" s="39"/>
      <c r="F28" s="39"/>
      <c r="G28" s="39"/>
      <c r="O28" s="94" t="s">
        <v>114</v>
      </c>
      <c r="P28" s="95" t="s">
        <v>23</v>
      </c>
      <c r="Q28" s="929" t="s">
        <v>41</v>
      </c>
    </row>
    <row r="29" spans="1:17" ht="18" customHeight="1">
      <c r="O29" s="94" t="s">
        <v>115</v>
      </c>
      <c r="P29" s="95" t="s">
        <v>79</v>
      </c>
      <c r="Q29" s="929" t="s">
        <v>69</v>
      </c>
    </row>
    <row r="30" spans="1:17" ht="18" customHeight="1">
      <c r="O30" s="94" t="s">
        <v>116</v>
      </c>
      <c r="P30" s="95" t="s">
        <v>78</v>
      </c>
      <c r="Q30" s="930" t="s">
        <v>340</v>
      </c>
    </row>
    <row r="31" spans="1:17" ht="18" customHeight="1">
      <c r="O31" s="94" t="s">
        <v>117</v>
      </c>
      <c r="P31" s="95" t="s">
        <v>22</v>
      </c>
      <c r="Q31" s="929" t="s">
        <v>71</v>
      </c>
    </row>
    <row r="32" spans="1:17" ht="18" customHeight="1">
      <c r="O32" s="94" t="s">
        <v>118</v>
      </c>
      <c r="P32" s="95" t="s">
        <v>80</v>
      </c>
      <c r="Q32" s="929" t="s">
        <v>47</v>
      </c>
    </row>
    <row r="33" spans="15:17" ht="18" customHeight="1">
      <c r="O33" s="94" t="s">
        <v>119</v>
      </c>
      <c r="P33" s="95" t="s">
        <v>22</v>
      </c>
      <c r="Q33" s="929" t="s">
        <v>40</v>
      </c>
    </row>
    <row r="34" spans="15:17" ht="18" customHeight="1">
      <c r="O34" s="94" t="s">
        <v>120</v>
      </c>
      <c r="P34" s="95" t="s">
        <v>80</v>
      </c>
      <c r="Q34" s="929" t="s">
        <v>51</v>
      </c>
    </row>
    <row r="35" spans="15:17" ht="18" customHeight="1">
      <c r="O35" s="94" t="s">
        <v>121</v>
      </c>
      <c r="P35" s="95" t="s">
        <v>22</v>
      </c>
      <c r="Q35" s="929" t="s">
        <v>74</v>
      </c>
    </row>
    <row r="36" spans="15:17" ht="18" customHeight="1">
      <c r="O36" s="94" t="s">
        <v>122</v>
      </c>
      <c r="P36" s="95" t="s">
        <v>23</v>
      </c>
      <c r="Q36" s="929" t="s">
        <v>61</v>
      </c>
    </row>
    <row r="37" spans="15:17" ht="18" customHeight="1">
      <c r="O37" s="94" t="s">
        <v>123</v>
      </c>
      <c r="P37" s="95" t="s">
        <v>78</v>
      </c>
      <c r="Q37" s="929" t="s">
        <v>48</v>
      </c>
    </row>
    <row r="38" spans="15:17" ht="18" customHeight="1">
      <c r="O38" s="94" t="s">
        <v>124</v>
      </c>
      <c r="P38" s="95" t="s">
        <v>22</v>
      </c>
      <c r="Q38" s="929" t="s">
        <v>77</v>
      </c>
    </row>
    <row r="39" spans="15:17" ht="18" customHeight="1">
      <c r="O39" s="94" t="s">
        <v>125</v>
      </c>
      <c r="P39" s="95" t="s">
        <v>23</v>
      </c>
      <c r="Q39" s="929" t="s">
        <v>75</v>
      </c>
    </row>
    <row r="40" spans="15:17" ht="18" customHeight="1">
      <c r="O40" s="94" t="s">
        <v>126</v>
      </c>
      <c r="P40" s="95" t="s">
        <v>80</v>
      </c>
      <c r="Q40" s="929" t="s">
        <v>35</v>
      </c>
    </row>
    <row r="41" spans="15:17" ht="18" customHeight="1">
      <c r="O41" s="94" t="s">
        <v>127</v>
      </c>
      <c r="P41" s="95" t="s">
        <v>22</v>
      </c>
      <c r="Q41" s="929" t="s">
        <v>55</v>
      </c>
    </row>
    <row r="42" spans="15:17" ht="18" customHeight="1">
      <c r="O42" s="94" t="s">
        <v>128</v>
      </c>
      <c r="P42" s="95" t="s">
        <v>22</v>
      </c>
      <c r="Q42" s="929" t="s">
        <v>46</v>
      </c>
    </row>
    <row r="43" spans="15:17" ht="18" customHeight="1">
      <c r="O43" s="94" t="s">
        <v>129</v>
      </c>
      <c r="P43" s="95" t="s">
        <v>22</v>
      </c>
      <c r="Q43" s="929" t="s">
        <v>25</v>
      </c>
    </row>
    <row r="44" spans="15:17" ht="18" customHeight="1">
      <c r="O44" s="94" t="s">
        <v>130</v>
      </c>
      <c r="P44" s="95" t="s">
        <v>23</v>
      </c>
      <c r="Q44" s="929" t="s">
        <v>43</v>
      </c>
    </row>
    <row r="45" spans="15:17" ht="18" customHeight="1">
      <c r="O45" s="94" t="s">
        <v>131</v>
      </c>
      <c r="P45" s="95" t="s">
        <v>22</v>
      </c>
      <c r="Q45" s="929" t="s">
        <v>63</v>
      </c>
    </row>
    <row r="46" spans="15:17" ht="18" customHeight="1">
      <c r="O46" s="94" t="s">
        <v>132</v>
      </c>
      <c r="P46" s="95" t="s">
        <v>22</v>
      </c>
      <c r="Q46" s="929" t="s">
        <v>49</v>
      </c>
    </row>
    <row r="47" spans="15:17" ht="18" customHeight="1">
      <c r="O47" s="94" t="s">
        <v>133</v>
      </c>
      <c r="P47" s="95" t="s">
        <v>78</v>
      </c>
      <c r="Q47" s="929" t="s">
        <v>39</v>
      </c>
    </row>
    <row r="48" spans="15:17" ht="18" customHeight="1">
      <c r="O48" s="94" t="s">
        <v>134</v>
      </c>
      <c r="P48" s="95" t="s">
        <v>78</v>
      </c>
      <c r="Q48" s="929" t="s">
        <v>36</v>
      </c>
    </row>
    <row r="49" spans="15:17" ht="18" customHeight="1">
      <c r="O49" s="94" t="s">
        <v>135</v>
      </c>
      <c r="P49" s="95" t="s">
        <v>22</v>
      </c>
      <c r="Q49" s="929" t="s">
        <v>58</v>
      </c>
    </row>
    <row r="50" spans="15:17" ht="18" customHeight="1">
      <c r="O50" s="94" t="s">
        <v>136</v>
      </c>
      <c r="P50" s="95" t="s">
        <v>22</v>
      </c>
      <c r="Q50" s="929" t="s">
        <v>56</v>
      </c>
    </row>
    <row r="51" spans="15:17" ht="18" customHeight="1">
      <c r="O51" s="94" t="s">
        <v>137</v>
      </c>
      <c r="P51" s="95" t="s">
        <v>23</v>
      </c>
      <c r="Q51" s="929" t="s">
        <v>44</v>
      </c>
    </row>
    <row r="52" spans="15:17" ht="18" customHeight="1">
      <c r="O52" s="94" t="s">
        <v>138</v>
      </c>
      <c r="P52" s="95" t="s">
        <v>79</v>
      </c>
      <c r="Q52" s="929" t="s">
        <v>70</v>
      </c>
    </row>
    <row r="53" spans="15:17" ht="18" customHeight="1">
      <c r="O53" s="94" t="s">
        <v>139</v>
      </c>
      <c r="P53" s="95" t="s">
        <v>80</v>
      </c>
      <c r="Q53" s="929" t="s">
        <v>59</v>
      </c>
    </row>
    <row r="54" spans="15:17" ht="18" customHeight="1">
      <c r="O54" s="94" t="s">
        <v>140</v>
      </c>
      <c r="P54" s="95" t="s">
        <v>78</v>
      </c>
      <c r="Q54" s="929" t="s">
        <v>52</v>
      </c>
    </row>
    <row r="55" spans="15:17" ht="18" customHeight="1">
      <c r="O55" s="96" t="s">
        <v>363</v>
      </c>
      <c r="P55" s="96" t="s">
        <v>375</v>
      </c>
      <c r="Q55" s="931" t="s">
        <v>363</v>
      </c>
    </row>
    <row r="56" spans="15:17" ht="18" customHeight="1">
      <c r="O56" s="96" t="s">
        <v>364</v>
      </c>
      <c r="P56" s="96" t="s">
        <v>78</v>
      </c>
      <c r="Q56" s="931" t="s">
        <v>364</v>
      </c>
    </row>
    <row r="57" spans="15:17" ht="18" customHeight="1">
      <c r="O57" s="96" t="s">
        <v>354</v>
      </c>
      <c r="P57" s="96" t="s">
        <v>375</v>
      </c>
      <c r="Q57" s="931" t="s">
        <v>354</v>
      </c>
    </row>
    <row r="58" spans="15:17" ht="18" customHeight="1">
      <c r="O58" s="96"/>
      <c r="P58" s="96"/>
      <c r="Q58" s="932"/>
    </row>
    <row r="59" spans="15:17" ht="18" customHeight="1">
      <c r="O59" s="96"/>
      <c r="P59" s="96"/>
      <c r="Q59" s="932"/>
    </row>
    <row r="60" spans="15:17" ht="18" customHeight="1">
      <c r="O60" s="96"/>
      <c r="P60" s="96"/>
      <c r="Q60" s="932"/>
    </row>
    <row r="61" spans="15:17" ht="18" customHeight="1">
      <c r="O61" s="96"/>
      <c r="P61" s="96"/>
      <c r="Q61" s="932"/>
    </row>
    <row r="62" spans="15:17" ht="18" customHeight="1">
      <c r="O62" s="96"/>
      <c r="P62" s="96"/>
      <c r="Q62" s="932"/>
    </row>
    <row r="63" spans="15:17" ht="18" customHeight="1">
      <c r="O63" s="96"/>
      <c r="P63" s="96"/>
      <c r="Q63" s="932"/>
    </row>
    <row r="64" spans="15:17" ht="18" customHeight="1">
      <c r="O64" s="96"/>
      <c r="P64" s="96"/>
      <c r="Q64" s="932"/>
    </row>
    <row r="65" spans="15:17" ht="18" customHeight="1">
      <c r="O65" s="96"/>
      <c r="P65" s="96"/>
      <c r="Q65" s="932"/>
    </row>
    <row r="66" spans="15:17" ht="18" customHeight="1">
      <c r="O66" s="96"/>
      <c r="P66" s="96"/>
      <c r="Q66" s="932"/>
    </row>
    <row r="67" spans="15:17" ht="18" customHeight="1">
      <c r="O67" s="96"/>
      <c r="P67" s="96"/>
      <c r="Q67" s="932"/>
    </row>
    <row r="68" spans="15:17" ht="18" customHeight="1">
      <c r="O68" s="96"/>
      <c r="P68" s="96"/>
      <c r="Q68" s="932"/>
    </row>
    <row r="69" spans="15:17" ht="18" customHeight="1">
      <c r="O69" s="96"/>
      <c r="P69" s="96"/>
      <c r="Q69" s="932"/>
    </row>
    <row r="70" spans="15:17" ht="18" customHeight="1">
      <c r="O70" s="96"/>
      <c r="P70" s="96"/>
      <c r="Q70" s="932"/>
    </row>
    <row r="71" spans="15:17" ht="18" customHeight="1">
      <c r="O71" s="96"/>
      <c r="P71" s="96"/>
      <c r="Q71" s="932"/>
    </row>
    <row r="72" spans="15:17" ht="18" customHeight="1">
      <c r="O72" s="96"/>
      <c r="P72" s="96"/>
      <c r="Q72" s="932"/>
    </row>
    <row r="73" spans="15:17" ht="18" customHeight="1">
      <c r="O73" s="96"/>
      <c r="P73" s="96"/>
      <c r="Q73" s="932"/>
    </row>
    <row r="74" spans="15:17" ht="18" customHeight="1">
      <c r="O74" s="96"/>
      <c r="P74" s="96"/>
      <c r="Q74" s="932"/>
    </row>
    <row r="75" spans="15:17" ht="18" customHeight="1">
      <c r="O75" s="96"/>
      <c r="P75" s="96"/>
      <c r="Q75" s="932"/>
    </row>
    <row r="76" spans="15:17" ht="18" customHeight="1">
      <c r="O76" s="96"/>
      <c r="P76" s="96"/>
      <c r="Q76" s="932"/>
    </row>
    <row r="77" spans="15:17" ht="18" customHeight="1">
      <c r="O77" s="96"/>
      <c r="P77" s="96"/>
      <c r="Q77" s="932"/>
    </row>
    <row r="78" spans="15:17" ht="18" customHeight="1">
      <c r="O78" s="96"/>
      <c r="P78" s="96"/>
      <c r="Q78" s="932"/>
    </row>
    <row r="79" spans="15:17" ht="18" customHeight="1">
      <c r="O79" s="96"/>
      <c r="P79" s="96"/>
      <c r="Q79" s="932"/>
    </row>
    <row r="80" spans="15:17" ht="18" customHeight="1">
      <c r="O80" s="96"/>
      <c r="P80" s="96"/>
      <c r="Q80" s="932"/>
    </row>
    <row r="81" spans="15:17" ht="18" customHeight="1">
      <c r="O81" s="96"/>
      <c r="P81" s="96"/>
      <c r="Q81" s="932"/>
    </row>
    <row r="82" spans="15:17" ht="18" customHeight="1">
      <c r="O82" s="96"/>
      <c r="P82" s="96"/>
      <c r="Q82" s="932"/>
    </row>
    <row r="83" spans="15:17" ht="18" customHeight="1">
      <c r="O83" s="96"/>
      <c r="P83" s="96"/>
      <c r="Q83" s="932"/>
    </row>
    <row r="84" spans="15:17" ht="18" customHeight="1">
      <c r="O84" s="96"/>
      <c r="P84" s="96"/>
      <c r="Q84" s="932"/>
    </row>
    <row r="85" spans="15:17" ht="18" customHeight="1">
      <c r="O85" s="96"/>
      <c r="P85" s="96"/>
      <c r="Q85" s="932"/>
    </row>
    <row r="86" spans="15:17" ht="18" customHeight="1">
      <c r="O86" s="96"/>
      <c r="P86" s="96"/>
      <c r="Q86" s="932"/>
    </row>
    <row r="87" spans="15:17" ht="18" customHeight="1" thickBot="1">
      <c r="O87" s="97"/>
      <c r="P87" s="97"/>
      <c r="Q87" s="932"/>
    </row>
  </sheetData>
  <sortState ref="O5:P86">
    <sortCondition ref="O6"/>
  </sortState>
  <dataConsolidate/>
  <mergeCells count="24">
    <mergeCell ref="R5:R6"/>
    <mergeCell ref="A1:B1"/>
    <mergeCell ref="A3:G3"/>
    <mergeCell ref="F6:G6"/>
    <mergeCell ref="A2:G2"/>
    <mergeCell ref="A4:D4"/>
    <mergeCell ref="Q5:Q6"/>
    <mergeCell ref="P5:P6"/>
    <mergeCell ref="A28:B28"/>
    <mergeCell ref="A19:A20"/>
    <mergeCell ref="A21:A22"/>
    <mergeCell ref="A10:B10"/>
    <mergeCell ref="C1:D1"/>
    <mergeCell ref="A13:A14"/>
    <mergeCell ref="A15:A16"/>
    <mergeCell ref="A17:A18"/>
    <mergeCell ref="A9:B9"/>
    <mergeCell ref="C9:D9"/>
    <mergeCell ref="A26:B26"/>
    <mergeCell ref="A27:B27"/>
    <mergeCell ref="A7:G7"/>
    <mergeCell ref="A8:G8"/>
    <mergeCell ref="A6:D6"/>
    <mergeCell ref="A5:D5"/>
  </mergeCells>
  <conditionalFormatting sqref="A29:B1048576 N2:N4 N88:N1048576 P7:P1048576 P2:Q4 O7:P54 O1:O1048576 A2:G3 A4:D5 H1:M1048576 A2:A27 B2:G6 B8:B27 A7:G7 E8:G1048576 C8:D9 C11:D1048576 C1:D1 Q5:Q1048576 R1:XFD1048576">
    <cfRule type="cellIs" dxfId="17" priority="6" operator="equal">
      <formula>FALSE</formula>
    </cfRule>
  </conditionalFormatting>
  <conditionalFormatting sqref="Q7:Q54">
    <cfRule type="cellIs" dxfId="16" priority="3" operator="equal">
      <formula>FALSE</formula>
    </cfRule>
  </conditionalFormatting>
  <conditionalFormatting sqref="B13:G22">
    <cfRule type="containsText" dxfId="15" priority="1" operator="containsText" text="FAUX">
      <formula>NOT(ISERROR(SEARCH("FAUX",B13)))</formula>
    </cfRule>
  </conditionalFormatting>
  <dataValidations disablePrompts="1" count="1">
    <dataValidation type="list" errorStyle="information" allowBlank="1" showInputMessage="1" showErrorMessage="1" error="Selectionner votre nom" sqref="C1:D1">
      <formula1>$O$7:$O$88</formula1>
    </dataValidation>
  </dataValidations>
  <pageMargins left="0" right="0" top="0.19685039370078741" bottom="0.19685039370078741" header="0" footer="0"/>
  <pageSetup paperSize="9" scale="85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2"/>
  <dimension ref="A1:R47"/>
  <sheetViews>
    <sheetView topLeftCell="A22" zoomScaleNormal="100" workbookViewId="0">
      <selection sqref="A1:E47"/>
    </sheetView>
  </sheetViews>
  <sheetFormatPr baseColWidth="10" defaultRowHeight="15"/>
  <cols>
    <col min="1" max="1" width="19.42578125" bestFit="1" customWidth="1"/>
    <col min="2" max="5" width="30.7109375" customWidth="1"/>
    <col min="6" max="6" width="28.7109375" hidden="1" customWidth="1"/>
    <col min="7" max="7" width="25.140625" hidden="1" customWidth="1"/>
    <col min="9" max="9" width="11" customWidth="1"/>
    <col min="10" max="10" width="11.42578125" hidden="1" customWidth="1"/>
    <col min="17" max="17" width="17" bestFit="1" customWidth="1"/>
    <col min="18" max="18" width="18.7109375" customWidth="1"/>
  </cols>
  <sheetData>
    <row r="1" spans="1:18" ht="21.95" customHeight="1">
      <c r="A1" s="1645" t="s">
        <v>7</v>
      </c>
      <c r="B1" s="1645"/>
      <c r="C1" s="1645"/>
      <c r="D1" s="1645"/>
      <c r="E1" s="1645"/>
      <c r="F1" s="1403"/>
      <c r="G1" s="1403"/>
      <c r="H1" s="4"/>
      <c r="I1" s="4"/>
      <c r="J1" s="4"/>
    </row>
    <row r="2" spans="1:18" s="808" customFormat="1" ht="20.100000000000001" customHeight="1">
      <c r="A2" s="1645" t="s">
        <v>8</v>
      </c>
      <c r="B2" s="1645"/>
      <c r="C2" s="1645"/>
      <c r="D2" s="1645"/>
      <c r="E2" s="1645"/>
      <c r="F2" s="1403"/>
      <c r="G2" s="1403"/>
      <c r="H2" s="807"/>
      <c r="I2" s="807"/>
      <c r="J2" s="807"/>
    </row>
    <row r="3" spans="1:18" ht="20.100000000000001" customHeight="1">
      <c r="A3" s="1644" t="s">
        <v>9</v>
      </c>
      <c r="B3" s="1644"/>
      <c r="C3" s="1644"/>
      <c r="D3" s="87"/>
      <c r="E3" s="88"/>
      <c r="F3" s="1643"/>
      <c r="G3" s="1643"/>
    </row>
    <row r="4" spans="1:18" ht="20.100000000000001" customHeight="1">
      <c r="A4" s="1644" t="s">
        <v>10</v>
      </c>
      <c r="B4" s="1644"/>
      <c r="C4" s="87"/>
      <c r="D4" s="1405" t="s">
        <v>27</v>
      </c>
      <c r="E4" s="759" t="s">
        <v>365</v>
      </c>
      <c r="H4" s="1"/>
      <c r="I4" s="1"/>
      <c r="J4" s="1"/>
      <c r="P4" s="7"/>
    </row>
    <row r="5" spans="1:18" ht="26.1" customHeight="1">
      <c r="A5" s="1646" t="s">
        <v>415</v>
      </c>
      <c r="B5" s="1646"/>
      <c r="C5" s="1646"/>
      <c r="D5" s="1646"/>
      <c r="E5" s="1646"/>
      <c r="F5" s="1404"/>
      <c r="G5" s="1404"/>
      <c r="H5" s="5"/>
      <c r="I5" s="5"/>
      <c r="J5" s="5"/>
    </row>
    <row r="6" spans="1:18" s="805" customFormat="1" ht="15.75">
      <c r="A6" s="778" t="s">
        <v>28</v>
      </c>
      <c r="B6" s="778" t="s">
        <v>371</v>
      </c>
      <c r="C6" s="804"/>
      <c r="D6" s="1406" t="s">
        <v>82</v>
      </c>
      <c r="E6" s="760" t="s">
        <v>81</v>
      </c>
    </row>
    <row r="7" spans="1:18" s="805" customFormat="1" ht="15.75">
      <c r="A7" s="779" t="s">
        <v>29</v>
      </c>
      <c r="B7" s="778" t="s">
        <v>371</v>
      </c>
      <c r="C7" s="779"/>
      <c r="D7" s="1407" t="s">
        <v>30</v>
      </c>
      <c r="E7" s="778">
        <v>5</v>
      </c>
      <c r="I7" s="3"/>
      <c r="J7" s="3" t="s">
        <v>19</v>
      </c>
    </row>
    <row r="8" spans="1:18" ht="8.25" customHeight="1" thickBot="1">
      <c r="A8" s="780"/>
      <c r="B8" s="780"/>
      <c r="C8" s="780"/>
      <c r="D8" s="780"/>
      <c r="E8" s="780"/>
      <c r="F8" s="780"/>
      <c r="G8" s="780"/>
    </row>
    <row r="9" spans="1:18" ht="24" customHeight="1" thickBot="1">
      <c r="A9" s="952" t="s">
        <v>12</v>
      </c>
      <c r="B9" s="953" t="s">
        <v>416</v>
      </c>
      <c r="C9" s="953" t="s">
        <v>417</v>
      </c>
      <c r="D9" s="953" t="s">
        <v>418</v>
      </c>
      <c r="E9" s="953" t="s">
        <v>419</v>
      </c>
      <c r="F9" s="781" t="s">
        <v>17</v>
      </c>
      <c r="G9" s="782" t="s">
        <v>18</v>
      </c>
      <c r="H9" s="6"/>
      <c r="Q9" s="28"/>
    </row>
    <row r="10" spans="1:18" ht="30" customHeight="1">
      <c r="A10" s="1640" t="s">
        <v>420</v>
      </c>
      <c r="B10" s="1521"/>
      <c r="C10" s="1540" t="s">
        <v>194</v>
      </c>
      <c r="D10" s="1521"/>
      <c r="E10" s="1546"/>
      <c r="F10" s="1410"/>
      <c r="G10" s="784"/>
      <c r="Q10" s="28"/>
    </row>
    <row r="11" spans="1:18" ht="14.1" customHeight="1">
      <c r="A11" s="1641"/>
      <c r="B11" s="1522"/>
      <c r="C11" s="946" t="s">
        <v>445</v>
      </c>
      <c r="D11" s="1522"/>
      <c r="E11" s="1541"/>
      <c r="F11" s="1408"/>
      <c r="G11" s="786"/>
      <c r="Q11" s="28"/>
    </row>
    <row r="12" spans="1:18" ht="14.1" customHeight="1" thickBot="1">
      <c r="A12" s="1641"/>
      <c r="B12" s="1522"/>
      <c r="C12" s="946" t="s">
        <v>140</v>
      </c>
      <c r="D12" s="1522"/>
      <c r="E12" s="1541"/>
      <c r="F12" s="1409"/>
      <c r="G12" s="788"/>
    </row>
    <row r="13" spans="1:18" ht="14.1" hidden="1" customHeight="1">
      <c r="A13" s="1641"/>
      <c r="B13" s="1522"/>
      <c r="C13" s="946"/>
      <c r="D13" s="1522"/>
      <c r="E13" s="1541"/>
      <c r="F13" s="1412"/>
      <c r="G13" s="790"/>
      <c r="R13" s="24"/>
    </row>
    <row r="14" spans="1:18" ht="14.1" hidden="1" customHeight="1">
      <c r="A14" s="1641"/>
      <c r="B14" s="1522"/>
      <c r="C14" s="946"/>
      <c r="D14" s="1522"/>
      <c r="E14" s="1541"/>
      <c r="F14" s="1408"/>
      <c r="G14" s="786"/>
      <c r="K14" s="23"/>
      <c r="N14" s="7"/>
      <c r="R14" s="24"/>
    </row>
    <row r="15" spans="1:18" ht="14.1" hidden="1" customHeight="1" thickBot="1">
      <c r="A15" s="1642"/>
      <c r="B15" s="1523"/>
      <c r="C15" s="1543"/>
      <c r="D15" s="1523"/>
      <c r="E15" s="1542"/>
      <c r="F15" s="1411"/>
      <c r="G15" s="792"/>
      <c r="N15" s="7"/>
      <c r="R15" s="24"/>
    </row>
    <row r="16" spans="1:18" s="1443" customFormat="1" ht="30" customHeight="1">
      <c r="A16" s="1651" t="s">
        <v>421</v>
      </c>
      <c r="B16" s="1533"/>
      <c r="C16" s="956" t="s">
        <v>197</v>
      </c>
      <c r="D16" s="1533"/>
      <c r="E16" s="956"/>
      <c r="F16" s="1534"/>
      <c r="G16" s="1535"/>
      <c r="N16" s="1536"/>
      <c r="R16" s="1537"/>
    </row>
    <row r="17" spans="1:18" ht="14.1" customHeight="1">
      <c r="A17" s="1652"/>
      <c r="B17" s="1525"/>
      <c r="C17" s="947" t="s">
        <v>426</v>
      </c>
      <c r="D17" s="1525"/>
      <c r="E17" s="947"/>
      <c r="F17" s="793"/>
      <c r="G17" s="794"/>
      <c r="N17" s="25"/>
      <c r="R17" s="24"/>
    </row>
    <row r="18" spans="1:18" ht="14.1" customHeight="1" thickBot="1">
      <c r="A18" s="1652"/>
      <c r="B18" s="1526"/>
      <c r="C18" s="1544" t="s">
        <v>131</v>
      </c>
      <c r="D18" s="1526"/>
      <c r="E18" s="1544"/>
      <c r="F18" s="795"/>
      <c r="G18" s="796"/>
      <c r="N18" s="26"/>
      <c r="R18" s="24"/>
    </row>
    <row r="19" spans="1:18" ht="14.1" hidden="1" customHeight="1">
      <c r="A19" s="1652"/>
      <c r="B19" s="1527"/>
      <c r="C19" s="1545"/>
      <c r="D19" s="1527"/>
      <c r="E19" s="1545"/>
      <c r="F19" s="797"/>
      <c r="G19" s="798"/>
      <c r="N19" s="26"/>
      <c r="R19" s="24"/>
    </row>
    <row r="20" spans="1:18" ht="14.1" hidden="1" customHeight="1">
      <c r="A20" s="1652"/>
      <c r="B20" s="1525"/>
      <c r="C20" s="947"/>
      <c r="D20" s="1525"/>
      <c r="E20" s="947"/>
      <c r="F20" s="793"/>
      <c r="G20" s="794"/>
      <c r="N20" s="26"/>
      <c r="R20" s="24"/>
    </row>
    <row r="21" spans="1:18" ht="14.1" hidden="1" customHeight="1" thickBot="1">
      <c r="A21" s="1653"/>
      <c r="B21" s="1528"/>
      <c r="C21" s="950"/>
      <c r="D21" s="1528"/>
      <c r="E21" s="950"/>
      <c r="F21" s="799"/>
      <c r="G21" s="800"/>
      <c r="N21" s="27"/>
      <c r="R21" s="24"/>
    </row>
    <row r="22" spans="1:18" ht="30" customHeight="1">
      <c r="A22" s="1654" t="s">
        <v>422</v>
      </c>
      <c r="B22" s="1524"/>
      <c r="C22" s="948" t="s">
        <v>193</v>
      </c>
      <c r="D22" s="1524"/>
      <c r="E22" s="948" t="s">
        <v>200</v>
      </c>
      <c r="F22" s="783"/>
      <c r="G22" s="784"/>
      <c r="N22" s="7"/>
      <c r="R22" s="24"/>
    </row>
    <row r="23" spans="1:18" ht="14.1" customHeight="1">
      <c r="A23" s="1649"/>
      <c r="B23" s="1525"/>
      <c r="C23" s="947" t="s">
        <v>426</v>
      </c>
      <c r="D23" s="1525"/>
      <c r="E23" s="947" t="s">
        <v>426</v>
      </c>
      <c r="F23" s="785"/>
      <c r="G23" s="786"/>
      <c r="N23" s="7"/>
      <c r="R23" s="24"/>
    </row>
    <row r="24" spans="1:18" ht="14.1" customHeight="1" thickBot="1">
      <c r="A24" s="1649"/>
      <c r="B24" s="1526"/>
      <c r="C24" s="1544" t="s">
        <v>102</v>
      </c>
      <c r="D24" s="1526"/>
      <c r="E24" s="1544" t="s">
        <v>100</v>
      </c>
      <c r="F24" s="787"/>
      <c r="G24" s="788"/>
      <c r="R24" s="24"/>
    </row>
    <row r="25" spans="1:18" ht="14.1" hidden="1" customHeight="1">
      <c r="A25" s="1649"/>
      <c r="B25" s="1527"/>
      <c r="C25" s="1545"/>
      <c r="D25" s="1527"/>
      <c r="E25" s="1545"/>
      <c r="F25" s="789"/>
      <c r="G25" s="790"/>
      <c r="R25" s="24"/>
    </row>
    <row r="26" spans="1:18" ht="14.1" hidden="1" customHeight="1">
      <c r="A26" s="1649"/>
      <c r="B26" s="1525"/>
      <c r="C26" s="947"/>
      <c r="D26" s="1525"/>
      <c r="E26" s="947"/>
      <c r="F26" s="785"/>
      <c r="G26" s="786"/>
      <c r="R26" s="24"/>
    </row>
    <row r="27" spans="1:18" ht="14.1" hidden="1" customHeight="1" thickBot="1">
      <c r="A27" s="1650"/>
      <c r="B27" s="1528"/>
      <c r="C27" s="950"/>
      <c r="D27" s="1528"/>
      <c r="E27" s="950"/>
      <c r="F27" s="791"/>
      <c r="G27" s="792"/>
      <c r="R27" s="24"/>
    </row>
    <row r="28" spans="1:18" s="1443" customFormat="1" ht="30" customHeight="1">
      <c r="A28" s="1651" t="s">
        <v>423</v>
      </c>
      <c r="B28" s="1533"/>
      <c r="C28" s="956"/>
      <c r="D28" s="1533"/>
      <c r="E28" s="956" t="s">
        <v>198</v>
      </c>
      <c r="F28" s="1534"/>
      <c r="G28" s="1535"/>
    </row>
    <row r="29" spans="1:18" ht="14.1" customHeight="1">
      <c r="A29" s="1652"/>
      <c r="B29" s="1525"/>
      <c r="C29" s="947"/>
      <c r="D29" s="1525"/>
      <c r="E29" s="947" t="s">
        <v>426</v>
      </c>
      <c r="F29" s="793"/>
      <c r="G29" s="794"/>
    </row>
    <row r="30" spans="1:18" ht="14.1" customHeight="1" thickBot="1">
      <c r="A30" s="1652"/>
      <c r="B30" s="1526"/>
      <c r="C30" s="1544"/>
      <c r="D30" s="1526"/>
      <c r="E30" s="1544" t="s">
        <v>111</v>
      </c>
      <c r="F30" s="795"/>
      <c r="G30" s="796"/>
    </row>
    <row r="31" spans="1:18" ht="14.1" hidden="1" customHeight="1">
      <c r="A31" s="1652"/>
      <c r="B31" s="1527"/>
      <c r="C31" s="1545"/>
      <c r="D31" s="1527"/>
      <c r="E31" s="1545"/>
      <c r="F31" s="797"/>
      <c r="G31" s="798"/>
      <c r="H31" s="7"/>
      <c r="I31" s="7"/>
    </row>
    <row r="32" spans="1:18" ht="14.1" hidden="1" customHeight="1">
      <c r="A32" s="1652"/>
      <c r="B32" s="1525"/>
      <c r="C32" s="947"/>
      <c r="D32" s="1525"/>
      <c r="E32" s="947"/>
      <c r="F32" s="793"/>
      <c r="G32" s="794"/>
    </row>
    <row r="33" spans="1:7" ht="14.1" hidden="1" customHeight="1" thickBot="1">
      <c r="A33" s="1653"/>
      <c r="B33" s="1528"/>
      <c r="C33" s="950"/>
      <c r="D33" s="1528"/>
      <c r="E33" s="950"/>
      <c r="F33" s="799"/>
      <c r="G33" s="800"/>
    </row>
    <row r="34" spans="1:7" s="1443" customFormat="1" ht="30" customHeight="1">
      <c r="A34" s="1648" t="s">
        <v>424</v>
      </c>
      <c r="B34" s="1533"/>
      <c r="C34" s="956" t="s">
        <v>201</v>
      </c>
      <c r="D34" s="1533"/>
      <c r="E34" s="956" t="s">
        <v>199</v>
      </c>
      <c r="F34" s="1538"/>
      <c r="G34" s="1532"/>
    </row>
    <row r="35" spans="1:7" ht="14.1" customHeight="1">
      <c r="A35" s="1649"/>
      <c r="B35" s="1525"/>
      <c r="C35" s="947" t="s">
        <v>426</v>
      </c>
      <c r="D35" s="1525"/>
      <c r="E35" s="947" t="s">
        <v>426</v>
      </c>
      <c r="F35" s="785"/>
      <c r="G35" s="786"/>
    </row>
    <row r="36" spans="1:7" ht="14.1" customHeight="1" thickBot="1">
      <c r="A36" s="1649"/>
      <c r="B36" s="1526"/>
      <c r="C36" s="1544"/>
      <c r="D36" s="1526"/>
      <c r="E36" s="1544" t="s">
        <v>109</v>
      </c>
      <c r="F36" s="787"/>
      <c r="G36" s="788"/>
    </row>
    <row r="37" spans="1:7" ht="14.1" hidden="1" customHeight="1">
      <c r="A37" s="1649"/>
      <c r="B37" s="1527"/>
      <c r="C37" s="1545"/>
      <c r="D37" s="1527"/>
      <c r="E37" s="1545"/>
      <c r="F37" s="789"/>
      <c r="G37" s="790"/>
    </row>
    <row r="38" spans="1:7" ht="14.1" hidden="1" customHeight="1">
      <c r="A38" s="1649"/>
      <c r="B38" s="1525"/>
      <c r="C38" s="947"/>
      <c r="D38" s="1525"/>
      <c r="E38" s="947"/>
      <c r="F38" s="785"/>
      <c r="G38" s="786"/>
    </row>
    <row r="39" spans="1:7" ht="14.1" hidden="1" customHeight="1" thickBot="1">
      <c r="A39" s="1650"/>
      <c r="B39" s="1528"/>
      <c r="C39" s="950"/>
      <c r="D39" s="1528"/>
      <c r="E39" s="950"/>
      <c r="F39" s="791"/>
      <c r="G39" s="792"/>
    </row>
    <row r="40" spans="1:7" s="1443" customFormat="1" ht="30" customHeight="1">
      <c r="A40" s="1651" t="s">
        <v>425</v>
      </c>
      <c r="B40" s="1533"/>
      <c r="C40" s="956" t="s">
        <v>192</v>
      </c>
      <c r="D40" s="1533"/>
      <c r="E40" s="1547"/>
      <c r="F40" s="1539"/>
      <c r="G40" s="1539"/>
    </row>
    <row r="41" spans="1:7" ht="15.75">
      <c r="A41" s="1652"/>
      <c r="B41" s="1525"/>
      <c r="C41" s="947" t="s">
        <v>426</v>
      </c>
      <c r="D41" s="1525"/>
      <c r="E41" s="1548"/>
      <c r="F41" s="801"/>
      <c r="G41" s="802"/>
    </row>
    <row r="42" spans="1:7" ht="15.75">
      <c r="A42" s="1652"/>
      <c r="B42" s="1526"/>
      <c r="C42" s="1544" t="s">
        <v>139</v>
      </c>
      <c r="D42" s="1526"/>
      <c r="E42" s="1549"/>
      <c r="F42" s="801"/>
      <c r="G42" s="89"/>
    </row>
    <row r="43" spans="1:7" ht="15.75" hidden="1">
      <c r="A43" s="1652"/>
      <c r="B43" s="1527"/>
      <c r="C43" s="1530"/>
      <c r="D43" s="1527"/>
      <c r="E43" s="1550"/>
    </row>
    <row r="44" spans="1:7" ht="15.75" hidden="1">
      <c r="A44" s="1652"/>
      <c r="B44" s="1525"/>
      <c r="C44" s="1529"/>
      <c r="D44" s="1525"/>
      <c r="E44" s="1551"/>
    </row>
    <row r="45" spans="1:7" ht="16.5" hidden="1" thickBot="1">
      <c r="A45" s="1653"/>
      <c r="B45" s="1528"/>
      <c r="C45" s="1531"/>
      <c r="D45" s="1528"/>
      <c r="E45" s="1552"/>
    </row>
    <row r="47" spans="1:7">
      <c r="A47" s="1647" t="s">
        <v>31</v>
      </c>
      <c r="B47" s="1647"/>
      <c r="C47" s="803">
        <f ca="1">NOW()</f>
        <v>43817.587739351897</v>
      </c>
      <c r="D47" s="89"/>
      <c r="E47" s="1520" t="s">
        <v>21</v>
      </c>
    </row>
  </sheetData>
  <sheetProtection password="EAE7" sheet="1" objects="1" scenarios="1"/>
  <dataConsolidate/>
  <mergeCells count="13">
    <mergeCell ref="A47:B47"/>
    <mergeCell ref="A34:A39"/>
    <mergeCell ref="A16:A21"/>
    <mergeCell ref="A22:A27"/>
    <mergeCell ref="A28:A33"/>
    <mergeCell ref="A40:A45"/>
    <mergeCell ref="A10:A15"/>
    <mergeCell ref="F3:G3"/>
    <mergeCell ref="A3:C3"/>
    <mergeCell ref="A2:E2"/>
    <mergeCell ref="A1:E1"/>
    <mergeCell ref="A5:E5"/>
    <mergeCell ref="A4:B4"/>
  </mergeCells>
  <conditionalFormatting sqref="C47">
    <cfRule type="cellIs" dxfId="14" priority="3" operator="equal">
      <formula>FALSE</formula>
    </cfRule>
  </conditionalFormatting>
  <dataValidations count="4">
    <dataValidation type="list" allowBlank="1" showInputMessage="1" showErrorMessage="1" sqref="B37:G37 B13:G13 B16:G16 B19:G19 B22:G22 B25:G25 B28:G28 B31:G31 B34:G34 C10:G10 B43:E43 B40:E40">
      <formula1>INDIRECT(B12)</formula1>
    </dataValidation>
    <dataValidation type="list" allowBlank="1" showInputMessage="1" showErrorMessage="1" sqref="E7">
      <formula1>"5,6"</formula1>
    </dataValidation>
    <dataValidation type="list" allowBlank="1" showInputMessage="1" showErrorMessage="1" sqref="B12:G12 B42:E42 B45:E45 B15:G15 B18:G18 B21:G21 B24:G24 B27:G27 B30:G30 B33:G33 B36:G36 B39:G39">
      <formula1>ABR_Enseignants</formula1>
    </dataValidation>
    <dataValidation type="list" allowBlank="1" showInputMessage="1" showErrorMessage="1" sqref="B10">
      <formula1>INDIRECT($B$12)</formula1>
    </dataValidation>
  </dataValidations>
  <printOptions horizontalCentered="1" verticalCentered="1"/>
  <pageMargins left="0" right="0" top="0" bottom="0" header="0" footer="0"/>
  <pageSetup paperSize="9" scale="95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3"/>
  <dimension ref="A1:J47"/>
  <sheetViews>
    <sheetView topLeftCell="A5" zoomScaleNormal="100" workbookViewId="0">
      <selection sqref="A1:E47"/>
    </sheetView>
  </sheetViews>
  <sheetFormatPr baseColWidth="10" defaultRowHeight="15"/>
  <cols>
    <col min="1" max="1" width="19.42578125" bestFit="1" customWidth="1"/>
    <col min="2" max="5" width="30.7109375" customWidth="1"/>
    <col min="6" max="6" width="26" hidden="1" customWidth="1"/>
    <col min="7" max="7" width="22" hidden="1" customWidth="1"/>
    <col min="9" max="9" width="11" customWidth="1"/>
    <col min="10" max="10" width="11.42578125" hidden="1" customWidth="1"/>
  </cols>
  <sheetData>
    <row r="1" spans="1:10" s="808" customFormat="1" ht="21.95" customHeight="1">
      <c r="A1" s="1659" t="s">
        <v>7</v>
      </c>
      <c r="B1" s="1659"/>
      <c r="C1" s="1659"/>
      <c r="D1" s="1659"/>
      <c r="E1" s="1659"/>
      <c r="F1" s="807"/>
      <c r="G1" s="807"/>
      <c r="H1" s="807"/>
      <c r="I1" s="807"/>
      <c r="J1" s="807"/>
    </row>
    <row r="2" spans="1:10" s="808" customFormat="1" ht="21.95" customHeight="1">
      <c r="A2" s="1659" t="s">
        <v>8</v>
      </c>
      <c r="B2" s="1659"/>
      <c r="C2" s="1659"/>
      <c r="D2" s="1659"/>
      <c r="E2" s="1659"/>
      <c r="F2" s="807"/>
      <c r="G2" s="807"/>
      <c r="H2" s="807"/>
      <c r="I2" s="807"/>
      <c r="J2" s="807"/>
    </row>
    <row r="3" spans="1:10" s="806" customFormat="1" ht="18" customHeight="1">
      <c r="A3" s="1661" t="s">
        <v>9</v>
      </c>
      <c r="B3" s="1661"/>
      <c r="C3" s="4"/>
      <c r="D3" s="4"/>
      <c r="E3" s="810"/>
      <c r="F3" s="1658"/>
      <c r="G3" s="1658"/>
    </row>
    <row r="4" spans="1:10" s="806" customFormat="1" ht="20.100000000000001" customHeight="1">
      <c r="A4" s="1660" t="s">
        <v>10</v>
      </c>
      <c r="B4" s="1660"/>
      <c r="C4" s="4"/>
      <c r="D4" s="1480" t="s">
        <v>27</v>
      </c>
      <c r="E4" s="1401" t="str">
        <f>L3MET!E4</f>
        <v>2019 -2020</v>
      </c>
      <c r="H4" s="4"/>
      <c r="I4" s="4"/>
      <c r="J4" s="4"/>
    </row>
    <row r="5" spans="1:10" ht="27" customHeight="1">
      <c r="A5" s="1657" t="s">
        <v>415</v>
      </c>
      <c r="B5" s="1657"/>
      <c r="C5" s="1657"/>
      <c r="D5" s="1657"/>
      <c r="E5" s="1657"/>
      <c r="F5" s="5"/>
      <c r="G5" s="5"/>
      <c r="H5" s="5"/>
      <c r="I5" s="5"/>
      <c r="J5" s="5"/>
    </row>
    <row r="6" spans="1:10" s="805" customFormat="1" ht="15.75">
      <c r="A6" s="1419" t="s">
        <v>28</v>
      </c>
      <c r="B6" s="11" t="s">
        <v>190</v>
      </c>
      <c r="C6" s="809"/>
      <c r="D6" s="22" t="s">
        <v>82</v>
      </c>
      <c r="E6" s="22" t="s">
        <v>81</v>
      </c>
    </row>
    <row r="7" spans="1:10" s="805" customFormat="1" ht="15.75">
      <c r="A7" s="1419" t="s">
        <v>29</v>
      </c>
      <c r="B7" s="11" t="s">
        <v>191</v>
      </c>
      <c r="C7" s="10"/>
      <c r="D7" s="11" t="s">
        <v>30</v>
      </c>
      <c r="E7" s="11">
        <f>L3MET!E7</f>
        <v>5</v>
      </c>
      <c r="I7" s="3"/>
      <c r="J7" s="3" t="s">
        <v>19</v>
      </c>
    </row>
    <row r="8" spans="1:10" ht="8.25" customHeight="1" thickBot="1">
      <c r="A8" s="14"/>
      <c r="B8" s="14"/>
      <c r="C8" s="14"/>
      <c r="D8" s="14"/>
      <c r="E8" s="14"/>
      <c r="F8" s="14"/>
      <c r="G8" s="14"/>
    </row>
    <row r="9" spans="1:10" ht="24" customHeight="1" thickBot="1">
      <c r="A9" s="830" t="s">
        <v>12</v>
      </c>
      <c r="B9" s="953" t="s">
        <v>416</v>
      </c>
      <c r="C9" s="953" t="s">
        <v>417</v>
      </c>
      <c r="D9" s="953" t="s">
        <v>418</v>
      </c>
      <c r="E9" s="953" t="s">
        <v>419</v>
      </c>
      <c r="F9" s="16" t="s">
        <v>17</v>
      </c>
      <c r="G9" s="17" t="s">
        <v>18</v>
      </c>
      <c r="H9" s="6"/>
    </row>
    <row r="10" spans="1:10" s="1443" customFormat="1" ht="30" customHeight="1">
      <c r="A10" s="1640" t="s">
        <v>420</v>
      </c>
      <c r="B10" s="1482"/>
      <c r="C10" s="1494" t="s">
        <v>212</v>
      </c>
      <c r="D10" s="1482"/>
      <c r="E10" s="1494"/>
      <c r="F10" s="1481"/>
      <c r="G10" s="1491"/>
    </row>
    <row r="11" spans="1:10" ht="14.1" customHeight="1">
      <c r="A11" s="1641"/>
      <c r="B11" s="1483"/>
      <c r="C11" s="1487" t="s">
        <v>430</v>
      </c>
      <c r="D11" s="1483"/>
      <c r="E11" s="1487"/>
      <c r="F11" s="762"/>
      <c r="G11" s="763"/>
    </row>
    <row r="12" spans="1:10" ht="14.1" customHeight="1" thickBot="1">
      <c r="A12" s="1641"/>
      <c r="B12" s="1484"/>
      <c r="C12" s="1488" t="s">
        <v>106</v>
      </c>
      <c r="D12" s="1484"/>
      <c r="E12" s="1488"/>
      <c r="F12" s="764"/>
      <c r="G12" s="765"/>
    </row>
    <row r="13" spans="1:10" ht="14.1" hidden="1" customHeight="1">
      <c r="A13" s="1641"/>
      <c r="B13" s="1485"/>
      <c r="C13" s="1489"/>
      <c r="D13" s="1485"/>
      <c r="E13" s="1489"/>
      <c r="F13" s="766"/>
      <c r="G13" s="767"/>
    </row>
    <row r="14" spans="1:10" ht="14.1" hidden="1" customHeight="1">
      <c r="A14" s="1641"/>
      <c r="B14" s="1483"/>
      <c r="C14" s="1487"/>
      <c r="D14" s="1483"/>
      <c r="E14" s="1487"/>
      <c r="F14" s="762"/>
      <c r="G14" s="763"/>
    </row>
    <row r="15" spans="1:10" ht="14.1" hidden="1" customHeight="1" thickBot="1">
      <c r="A15" s="1642"/>
      <c r="B15" s="1486"/>
      <c r="C15" s="1490"/>
      <c r="D15" s="1486"/>
      <c r="E15" s="1490"/>
      <c r="F15" s="768"/>
      <c r="G15" s="769"/>
    </row>
    <row r="16" spans="1:10" s="1443" customFormat="1" ht="30" customHeight="1">
      <c r="A16" s="1656" t="s">
        <v>421</v>
      </c>
      <c r="B16" s="1482"/>
      <c r="C16" s="1494" t="s">
        <v>214</v>
      </c>
      <c r="D16" s="1482"/>
      <c r="E16" s="1494"/>
      <c r="F16" s="1492"/>
      <c r="G16" s="1493"/>
    </row>
    <row r="17" spans="1:9" ht="14.1" customHeight="1">
      <c r="A17" s="1652"/>
      <c r="B17" s="1483"/>
      <c r="C17" s="1487" t="s">
        <v>430</v>
      </c>
      <c r="D17" s="1483"/>
      <c r="E17" s="1487"/>
      <c r="F17" s="770"/>
      <c r="G17" s="771"/>
    </row>
    <row r="18" spans="1:9" ht="14.1" customHeight="1" thickBot="1">
      <c r="A18" s="1652"/>
      <c r="B18" s="1484"/>
      <c r="C18" s="1488" t="s">
        <v>117</v>
      </c>
      <c r="D18" s="1484"/>
      <c r="E18" s="1488"/>
      <c r="F18" s="772"/>
      <c r="G18" s="773"/>
    </row>
    <row r="19" spans="1:9" ht="14.1" hidden="1" customHeight="1">
      <c r="A19" s="1652"/>
      <c r="B19" s="1485"/>
      <c r="C19" s="774"/>
      <c r="D19" s="1485"/>
      <c r="E19" s="1489"/>
      <c r="F19" s="774"/>
      <c r="G19" s="775"/>
    </row>
    <row r="20" spans="1:9" ht="14.1" hidden="1" customHeight="1">
      <c r="A20" s="1652"/>
      <c r="B20" s="1483"/>
      <c r="C20" s="770"/>
      <c r="D20" s="1483"/>
      <c r="E20" s="1487"/>
      <c r="F20" s="770"/>
      <c r="G20" s="771"/>
    </row>
    <row r="21" spans="1:9" ht="14.1" hidden="1" customHeight="1" thickBot="1">
      <c r="A21" s="1653"/>
      <c r="B21" s="1486"/>
      <c r="C21" s="776"/>
      <c r="D21" s="1486"/>
      <c r="E21" s="1490"/>
      <c r="F21" s="776"/>
      <c r="G21" s="777"/>
    </row>
    <row r="22" spans="1:9" s="1443" customFormat="1" ht="30" customHeight="1">
      <c r="A22" s="1654" t="s">
        <v>422</v>
      </c>
      <c r="B22" s="1482"/>
      <c r="C22" s="1495" t="s">
        <v>217</v>
      </c>
      <c r="D22" s="1482"/>
      <c r="E22" s="1494" t="s">
        <v>218</v>
      </c>
      <c r="F22" s="1481"/>
      <c r="G22" s="1491"/>
    </row>
    <row r="23" spans="1:9" ht="14.1" customHeight="1">
      <c r="A23" s="1649"/>
      <c r="B23" s="1483"/>
      <c r="C23" s="1496" t="s">
        <v>430</v>
      </c>
      <c r="D23" s="1483"/>
      <c r="E23" s="1487" t="s">
        <v>430</v>
      </c>
      <c r="F23" s="762"/>
      <c r="G23" s="763"/>
    </row>
    <row r="24" spans="1:9" ht="14.1" customHeight="1" thickBot="1">
      <c r="A24" s="1649"/>
      <c r="B24" s="1484"/>
      <c r="C24" s="1497" t="s">
        <v>137</v>
      </c>
      <c r="D24" s="1484"/>
      <c r="E24" s="1488" t="s">
        <v>431</v>
      </c>
      <c r="F24" s="764"/>
      <c r="G24" s="765"/>
    </row>
    <row r="25" spans="1:9" ht="14.1" hidden="1" customHeight="1">
      <c r="A25" s="1649"/>
      <c r="B25" s="1485"/>
      <c r="C25" s="766"/>
      <c r="D25" s="1485"/>
      <c r="E25" s="1489"/>
      <c r="F25" s="766"/>
      <c r="G25" s="767"/>
    </row>
    <row r="26" spans="1:9" ht="14.1" hidden="1" customHeight="1">
      <c r="A26" s="1649"/>
      <c r="B26" s="1483"/>
      <c r="C26" s="762"/>
      <c r="D26" s="1483"/>
      <c r="E26" s="1487"/>
      <c r="F26" s="762"/>
      <c r="G26" s="763"/>
    </row>
    <row r="27" spans="1:9" ht="14.1" hidden="1" customHeight="1" thickBot="1">
      <c r="A27" s="1650"/>
      <c r="B27" s="1486"/>
      <c r="C27" s="768"/>
      <c r="D27" s="1486"/>
      <c r="E27" s="1490"/>
      <c r="F27" s="768"/>
      <c r="G27" s="769"/>
    </row>
    <row r="28" spans="1:9" s="1443" customFormat="1" ht="30" customHeight="1">
      <c r="A28" s="1656" t="s">
        <v>423</v>
      </c>
      <c r="B28" s="1482"/>
      <c r="C28" s="1494" t="s">
        <v>211</v>
      </c>
      <c r="D28" s="1482"/>
      <c r="E28" s="1494"/>
      <c r="F28" s="1492"/>
      <c r="G28" s="1493"/>
    </row>
    <row r="29" spans="1:9" ht="14.1" customHeight="1">
      <c r="A29" s="1652"/>
      <c r="B29" s="1483"/>
      <c r="C29" s="1487" t="s">
        <v>430</v>
      </c>
      <c r="D29" s="1483"/>
      <c r="E29" s="1487"/>
      <c r="F29" s="770"/>
      <c r="G29" s="771"/>
    </row>
    <row r="30" spans="1:9" ht="14.1" customHeight="1" thickBot="1">
      <c r="A30" s="1652"/>
      <c r="B30" s="1484"/>
      <c r="C30" s="1488" t="s">
        <v>122</v>
      </c>
      <c r="D30" s="1484"/>
      <c r="E30" s="1488"/>
      <c r="F30" s="772"/>
      <c r="G30" s="773"/>
    </row>
    <row r="31" spans="1:9" ht="14.1" hidden="1" customHeight="1">
      <c r="A31" s="1652"/>
      <c r="B31" s="1485"/>
      <c r="C31" s="1489"/>
      <c r="D31" s="1485"/>
      <c r="E31" s="1489"/>
      <c r="F31" s="774"/>
      <c r="G31" s="775"/>
      <c r="H31" s="7"/>
      <c r="I31" s="7"/>
    </row>
    <row r="32" spans="1:9" ht="14.1" hidden="1" customHeight="1">
      <c r="A32" s="1652"/>
      <c r="B32" s="1483"/>
      <c r="C32" s="1487"/>
      <c r="D32" s="1483"/>
      <c r="E32" s="1487"/>
      <c r="F32" s="770"/>
      <c r="G32" s="771"/>
    </row>
    <row r="33" spans="1:7" ht="14.1" hidden="1" customHeight="1" thickBot="1">
      <c r="A33" s="1653"/>
      <c r="B33" s="1486"/>
      <c r="C33" s="1490"/>
      <c r="D33" s="1486"/>
      <c r="E33" s="1490"/>
      <c r="F33" s="776"/>
      <c r="G33" s="777"/>
    </row>
    <row r="34" spans="1:7" s="1443" customFormat="1" ht="30" customHeight="1">
      <c r="A34" s="1654" t="s">
        <v>424</v>
      </c>
      <c r="B34" s="1482"/>
      <c r="C34" s="1494" t="s">
        <v>213</v>
      </c>
      <c r="D34" s="1482"/>
      <c r="E34" s="1494"/>
      <c r="F34" s="1481"/>
      <c r="G34" s="1491"/>
    </row>
    <row r="35" spans="1:7" ht="14.1" customHeight="1">
      <c r="A35" s="1649"/>
      <c r="B35" s="1483"/>
      <c r="C35" s="1487" t="s">
        <v>430</v>
      </c>
      <c r="D35" s="1483"/>
      <c r="E35" s="1487"/>
      <c r="F35" s="762"/>
      <c r="G35" s="763"/>
    </row>
    <row r="36" spans="1:7" ht="14.1" customHeight="1" thickBot="1">
      <c r="A36" s="1649"/>
      <c r="B36" s="1484"/>
      <c r="C36" s="1488" t="s">
        <v>121</v>
      </c>
      <c r="D36" s="1484"/>
      <c r="E36" s="1488"/>
      <c r="F36" s="764"/>
      <c r="G36" s="765"/>
    </row>
    <row r="37" spans="1:7" ht="14.1" hidden="1" customHeight="1">
      <c r="A37" s="1649"/>
      <c r="B37" s="1485"/>
      <c r="C37" s="1489"/>
      <c r="D37" s="1485"/>
      <c r="E37" s="766"/>
      <c r="F37" s="766"/>
      <c r="G37" s="767"/>
    </row>
    <row r="38" spans="1:7" ht="14.1" hidden="1" customHeight="1">
      <c r="A38" s="1649"/>
      <c r="B38" s="1483"/>
      <c r="C38" s="1487"/>
      <c r="D38" s="1483"/>
      <c r="E38" s="762"/>
      <c r="F38" s="762"/>
      <c r="G38" s="763"/>
    </row>
    <row r="39" spans="1:7" ht="14.1" hidden="1" customHeight="1" thickBot="1">
      <c r="A39" s="1650"/>
      <c r="B39" s="1486"/>
      <c r="C39" s="1490"/>
      <c r="D39" s="1486"/>
      <c r="E39" s="768"/>
      <c r="F39" s="768"/>
      <c r="G39" s="769"/>
    </row>
    <row r="40" spans="1:7" s="1443" customFormat="1" ht="30" customHeight="1">
      <c r="A40" s="1656" t="s">
        <v>425</v>
      </c>
      <c r="B40" s="1482"/>
      <c r="C40" s="1494"/>
      <c r="D40" s="1482"/>
      <c r="E40" s="1498" t="s">
        <v>236</v>
      </c>
    </row>
    <row r="41" spans="1:7" ht="15.75">
      <c r="A41" s="1652"/>
      <c r="B41" s="1483"/>
      <c r="C41" s="1487"/>
      <c r="D41" s="1483"/>
      <c r="E41" s="1499" t="s">
        <v>430</v>
      </c>
      <c r="F41" s="9"/>
      <c r="G41" s="19"/>
    </row>
    <row r="42" spans="1:7" ht="15.75">
      <c r="A42" s="1652"/>
      <c r="B42" s="1484"/>
      <c r="C42" s="1488"/>
      <c r="D42" s="1484"/>
      <c r="E42" s="1500" t="s">
        <v>134</v>
      </c>
      <c r="F42" s="9"/>
    </row>
    <row r="43" spans="1:7" ht="15.75" hidden="1" customHeight="1">
      <c r="A43" s="1652"/>
      <c r="B43" s="1485"/>
      <c r="C43" s="1489"/>
      <c r="D43" s="1485"/>
      <c r="E43" s="1489"/>
    </row>
    <row r="44" spans="1:7" ht="15.75" hidden="1" customHeight="1">
      <c r="A44" s="1652"/>
      <c r="B44" s="1483"/>
      <c r="C44" s="1487"/>
      <c r="D44" s="1483"/>
      <c r="E44" s="1487"/>
    </row>
    <row r="45" spans="1:7" ht="16.5" hidden="1" customHeight="1" thickBot="1">
      <c r="A45" s="1653"/>
      <c r="B45" s="1486"/>
      <c r="C45" s="1490"/>
      <c r="D45" s="1486"/>
      <c r="E45" s="1490"/>
    </row>
    <row r="47" spans="1:7">
      <c r="A47" s="1655" t="s">
        <v>31</v>
      </c>
      <c r="B47" s="1655"/>
      <c r="C47" s="20">
        <f ca="1">NOW()</f>
        <v>43817.587739351897</v>
      </c>
      <c r="E47" s="9" t="s">
        <v>21</v>
      </c>
    </row>
  </sheetData>
  <sheetProtection password="EAE7" sheet="1" objects="1" scenarios="1"/>
  <mergeCells count="13">
    <mergeCell ref="A5:E5"/>
    <mergeCell ref="A40:A45"/>
    <mergeCell ref="F3:G3"/>
    <mergeCell ref="A1:E1"/>
    <mergeCell ref="A2:E2"/>
    <mergeCell ref="A4:B4"/>
    <mergeCell ref="A3:B3"/>
    <mergeCell ref="A47:B47"/>
    <mergeCell ref="A10:A15"/>
    <mergeCell ref="A16:A21"/>
    <mergeCell ref="A22:A27"/>
    <mergeCell ref="A28:A33"/>
    <mergeCell ref="A34:A39"/>
  </mergeCells>
  <conditionalFormatting sqref="C47">
    <cfRule type="cellIs" dxfId="13" priority="2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 B43:E43 B40:E40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15:G15 B18:G18 B21:G21 B24:G24 B27:G27 B30:G30 B33:G33 B36:G36 B39:G39 B42:E42 B45:E45">
      <formula1>ABR_Enseignants</formula1>
    </dataValidation>
  </dataValidations>
  <printOptions horizontalCentered="1" verticalCentered="1"/>
  <pageMargins left="0" right="0" top="0" bottom="0" header="0" footer="0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4"/>
  <dimension ref="A1:J47"/>
  <sheetViews>
    <sheetView topLeftCell="A5" zoomScaleNormal="100" workbookViewId="0">
      <selection sqref="A1:E47"/>
    </sheetView>
  </sheetViews>
  <sheetFormatPr baseColWidth="10" defaultRowHeight="15"/>
  <cols>
    <col min="1" max="1" width="19" customWidth="1"/>
    <col min="2" max="5" width="30.7109375" customWidth="1"/>
    <col min="6" max="6" width="30.28515625" hidden="1" customWidth="1"/>
    <col min="7" max="7" width="27.5703125" hidden="1" customWidth="1"/>
    <col min="9" max="9" width="11" customWidth="1"/>
    <col min="10" max="10" width="11.42578125" hidden="1" customWidth="1"/>
  </cols>
  <sheetData>
    <row r="1" spans="1:10" ht="15.95" customHeight="1">
      <c r="A1" s="1658" t="s">
        <v>7</v>
      </c>
      <c r="B1" s="1658"/>
      <c r="C1" s="1658"/>
      <c r="D1" s="1658"/>
      <c r="E1" s="1658"/>
      <c r="F1" s="4"/>
      <c r="G1" s="4"/>
      <c r="H1" s="4"/>
      <c r="I1" s="4"/>
      <c r="J1" s="4"/>
    </row>
    <row r="2" spans="1:10" ht="15.95" customHeight="1">
      <c r="A2" s="1658" t="s">
        <v>8</v>
      </c>
      <c r="B2" s="1658"/>
      <c r="C2" s="1658"/>
      <c r="D2" s="1658"/>
      <c r="E2" s="1658"/>
      <c r="F2" s="4"/>
      <c r="G2" s="4"/>
      <c r="H2" s="4"/>
      <c r="I2" s="4"/>
      <c r="J2" s="4"/>
    </row>
    <row r="3" spans="1:10" ht="18" customHeight="1">
      <c r="A3" s="1663" t="s">
        <v>9</v>
      </c>
      <c r="B3" s="1663"/>
      <c r="C3" s="1"/>
      <c r="D3" s="1"/>
      <c r="E3" s="2"/>
      <c r="F3" s="1662"/>
      <c r="G3" s="1662"/>
    </row>
    <row r="4" spans="1:10" ht="25.5" customHeight="1">
      <c r="A4" s="1663" t="s">
        <v>10</v>
      </c>
      <c r="B4" s="1663"/>
      <c r="C4" s="1"/>
      <c r="D4" s="1440" t="s">
        <v>27</v>
      </c>
      <c r="E4" s="15" t="str">
        <f>L3MET!E4</f>
        <v>2019 -2020</v>
      </c>
      <c r="H4" s="1"/>
      <c r="I4" s="1"/>
      <c r="J4" s="1"/>
    </row>
    <row r="5" spans="1:10" ht="20.25" customHeight="1">
      <c r="A5" s="1657" t="s">
        <v>415</v>
      </c>
      <c r="B5" s="1657"/>
      <c r="C5" s="1657"/>
      <c r="D5" s="1657"/>
      <c r="E5" s="1657"/>
      <c r="F5" s="5"/>
      <c r="G5" s="5"/>
      <c r="H5" s="5"/>
      <c r="I5" s="5"/>
      <c r="J5" s="5"/>
    </row>
    <row r="6" spans="1:10" ht="15.75">
      <c r="A6" s="1416" t="s">
        <v>28</v>
      </c>
      <c r="B6" s="1417" t="s">
        <v>190</v>
      </c>
      <c r="C6" s="13"/>
      <c r="D6" s="1441" t="s">
        <v>82</v>
      </c>
      <c r="E6" s="22" t="s">
        <v>81</v>
      </c>
    </row>
    <row r="7" spans="1:10" ht="18.75">
      <c r="A7" s="1417" t="s">
        <v>29</v>
      </c>
      <c r="B7" s="1417" t="s">
        <v>33</v>
      </c>
      <c r="C7" s="10"/>
      <c r="D7" s="1419" t="s">
        <v>30</v>
      </c>
      <c r="E7" s="21">
        <f>L3MET!E7</f>
        <v>5</v>
      </c>
      <c r="I7" s="3"/>
      <c r="J7" s="3" t="s">
        <v>19</v>
      </c>
    </row>
    <row r="8" spans="1:10" ht="8.25" customHeight="1" thickBot="1">
      <c r="A8" s="14"/>
      <c r="B8" s="14"/>
      <c r="C8" s="14"/>
      <c r="D8" s="14"/>
      <c r="E8" s="14"/>
      <c r="F8" s="14"/>
      <c r="G8" s="14"/>
    </row>
    <row r="9" spans="1:10" ht="24" customHeight="1" thickBot="1">
      <c r="A9" s="830" t="s">
        <v>12</v>
      </c>
      <c r="B9" s="953" t="s">
        <v>416</v>
      </c>
      <c r="C9" s="953" t="s">
        <v>417</v>
      </c>
      <c r="D9" s="953" t="s">
        <v>418</v>
      </c>
      <c r="E9" s="953" t="s">
        <v>419</v>
      </c>
      <c r="F9" s="16" t="s">
        <v>17</v>
      </c>
      <c r="G9" s="17" t="s">
        <v>18</v>
      </c>
      <c r="H9" s="6"/>
    </row>
    <row r="10" spans="1:10" s="1443" customFormat="1" ht="30" customHeight="1">
      <c r="A10" s="1640" t="s">
        <v>420</v>
      </c>
      <c r="B10" s="1421"/>
      <c r="C10" s="1434" t="s">
        <v>226</v>
      </c>
      <c r="D10" s="1421"/>
      <c r="E10" s="1434"/>
      <c r="F10" s="831"/>
      <c r="G10" s="833"/>
    </row>
    <row r="11" spans="1:10" ht="14.1" customHeight="1">
      <c r="A11" s="1641"/>
      <c r="B11" s="1423"/>
      <c r="C11" s="1435" t="s">
        <v>428</v>
      </c>
      <c r="D11" s="1423"/>
      <c r="E11" s="1435"/>
      <c r="F11" s="814"/>
      <c r="G11" s="815"/>
    </row>
    <row r="12" spans="1:10" ht="14.1" customHeight="1" thickBot="1">
      <c r="A12" s="1641"/>
      <c r="B12" s="1425"/>
      <c r="C12" s="1436" t="s">
        <v>101</v>
      </c>
      <c r="D12" s="1425"/>
      <c r="E12" s="1436"/>
      <c r="F12" s="816"/>
      <c r="G12" s="817"/>
    </row>
    <row r="13" spans="1:10" ht="14.1" hidden="1" customHeight="1">
      <c r="A13" s="1641"/>
      <c r="B13" s="1426"/>
      <c r="C13" s="1427"/>
      <c r="D13" s="1426"/>
      <c r="E13" s="1437"/>
      <c r="F13" s="818"/>
      <c r="G13" s="819"/>
    </row>
    <row r="14" spans="1:10" ht="14.1" hidden="1" customHeight="1">
      <c r="A14" s="1641"/>
      <c r="B14" s="1423"/>
      <c r="C14" s="1424"/>
      <c r="D14" s="1423"/>
      <c r="E14" s="1435"/>
      <c r="F14" s="814"/>
      <c r="G14" s="821"/>
    </row>
    <row r="15" spans="1:10" ht="14.1" hidden="1" customHeight="1" thickBot="1">
      <c r="A15" s="1642"/>
      <c r="B15" s="1428"/>
      <c r="C15" s="1429"/>
      <c r="D15" s="1428"/>
      <c r="E15" s="1438"/>
      <c r="F15" s="822"/>
      <c r="G15" s="823"/>
    </row>
    <row r="16" spans="1:10" s="1443" customFormat="1" ht="30" customHeight="1">
      <c r="A16" s="1656" t="s">
        <v>421</v>
      </c>
      <c r="B16" s="1421"/>
      <c r="C16" s="1430" t="s">
        <v>227</v>
      </c>
      <c r="D16" s="1421"/>
      <c r="E16" s="1434"/>
      <c r="F16" s="832"/>
      <c r="G16" s="1442"/>
    </row>
    <row r="17" spans="1:9" ht="14.1" customHeight="1">
      <c r="A17" s="1652"/>
      <c r="B17" s="1423"/>
      <c r="C17" s="1420" t="s">
        <v>428</v>
      </c>
      <c r="D17" s="1423"/>
      <c r="E17" s="1435"/>
      <c r="F17" s="761"/>
      <c r="G17" s="752"/>
    </row>
    <row r="18" spans="1:9" ht="14.1" customHeight="1" thickBot="1">
      <c r="A18" s="1652"/>
      <c r="B18" s="1425"/>
      <c r="C18" s="1431" t="s">
        <v>110</v>
      </c>
      <c r="D18" s="1425"/>
      <c r="E18" s="1436"/>
      <c r="F18" s="753"/>
      <c r="G18" s="754"/>
    </row>
    <row r="19" spans="1:9" ht="14.1" hidden="1" customHeight="1">
      <c r="A19" s="1652"/>
      <c r="B19" s="1426"/>
      <c r="C19" s="1432"/>
      <c r="D19" s="1426"/>
      <c r="E19" s="1437"/>
      <c r="F19" s="755"/>
      <c r="G19" s="756"/>
    </row>
    <row r="20" spans="1:9" ht="14.1" hidden="1" customHeight="1">
      <c r="A20" s="1652"/>
      <c r="B20" s="1423"/>
      <c r="C20" s="1420"/>
      <c r="D20" s="1423"/>
      <c r="E20" s="1435"/>
      <c r="F20" s="761"/>
      <c r="G20" s="752"/>
    </row>
    <row r="21" spans="1:9" ht="14.1" hidden="1" customHeight="1" thickBot="1">
      <c r="A21" s="1653"/>
      <c r="B21" s="1428"/>
      <c r="C21" s="1433"/>
      <c r="D21" s="1428"/>
      <c r="E21" s="1438"/>
      <c r="F21" s="757"/>
      <c r="G21" s="758"/>
    </row>
    <row r="22" spans="1:9" s="1443" customFormat="1" ht="30" customHeight="1">
      <c r="A22" s="1654" t="s">
        <v>422</v>
      </c>
      <c r="B22" s="1421"/>
      <c r="C22" s="1501" t="s">
        <v>235</v>
      </c>
      <c r="D22" s="1421"/>
      <c r="E22" s="1434" t="s">
        <v>234</v>
      </c>
      <c r="F22" s="831"/>
      <c r="G22" s="833"/>
    </row>
    <row r="23" spans="1:9" ht="14.1" customHeight="1">
      <c r="A23" s="1649"/>
      <c r="B23" s="1423"/>
      <c r="C23" s="1502" t="s">
        <v>428</v>
      </c>
      <c r="D23" s="1423"/>
      <c r="E23" s="1435" t="s">
        <v>428</v>
      </c>
      <c r="F23" s="814"/>
      <c r="G23" s="821"/>
    </row>
    <row r="24" spans="1:9" ht="14.1" customHeight="1" thickBot="1">
      <c r="A24" s="1649"/>
      <c r="B24" s="1425"/>
      <c r="C24" s="1503" t="s">
        <v>137</v>
      </c>
      <c r="D24" s="1425"/>
      <c r="E24" s="1436" t="s">
        <v>89</v>
      </c>
      <c r="F24" s="816"/>
      <c r="G24" s="817"/>
    </row>
    <row r="25" spans="1:9" ht="14.1" hidden="1" customHeight="1">
      <c r="A25" s="1649"/>
      <c r="B25" s="1426"/>
      <c r="C25" s="1427"/>
      <c r="D25" s="1426"/>
      <c r="E25" s="1437"/>
      <c r="F25" s="818"/>
      <c r="G25" s="819"/>
    </row>
    <row r="26" spans="1:9" ht="14.1" hidden="1" customHeight="1">
      <c r="A26" s="1649"/>
      <c r="B26" s="1423"/>
      <c r="C26" s="1424"/>
      <c r="D26" s="1423"/>
      <c r="E26" s="1435"/>
      <c r="F26" s="814"/>
      <c r="G26" s="821"/>
    </row>
    <row r="27" spans="1:9" ht="14.1" hidden="1" customHeight="1" thickBot="1">
      <c r="A27" s="1650"/>
      <c r="B27" s="1428"/>
      <c r="C27" s="1429"/>
      <c r="D27" s="1428"/>
      <c r="E27" s="1438"/>
      <c r="F27" s="822"/>
      <c r="G27" s="823"/>
    </row>
    <row r="28" spans="1:9" s="1443" customFormat="1" ht="30" customHeight="1">
      <c r="A28" s="1656" t="s">
        <v>423</v>
      </c>
      <c r="B28" s="1421"/>
      <c r="C28" s="1430" t="s">
        <v>228</v>
      </c>
      <c r="D28" s="1421"/>
      <c r="E28" s="1434"/>
      <c r="F28" s="832"/>
      <c r="G28" s="1442"/>
    </row>
    <row r="29" spans="1:9" ht="14.1" customHeight="1">
      <c r="A29" s="1652"/>
      <c r="B29" s="1423"/>
      <c r="C29" s="1515" t="s">
        <v>436</v>
      </c>
      <c r="D29" s="1423"/>
      <c r="E29" s="1435"/>
      <c r="F29" s="761"/>
      <c r="G29" s="752"/>
    </row>
    <row r="30" spans="1:9" ht="14.1" customHeight="1" thickBot="1">
      <c r="A30" s="1652"/>
      <c r="B30" s="1425"/>
      <c r="C30" s="1431" t="s">
        <v>89</v>
      </c>
      <c r="D30" s="1425"/>
      <c r="E30" s="1436"/>
      <c r="F30" s="753"/>
      <c r="G30" s="754"/>
    </row>
    <row r="31" spans="1:9" ht="14.1" hidden="1" customHeight="1">
      <c r="A31" s="1652"/>
      <c r="B31" s="1426"/>
      <c r="C31" s="1432"/>
      <c r="D31" s="1426"/>
      <c r="E31" s="1437"/>
      <c r="F31" s="755"/>
      <c r="G31" s="756"/>
      <c r="H31" s="7"/>
      <c r="I31" s="7"/>
    </row>
    <row r="32" spans="1:9" ht="14.1" hidden="1" customHeight="1">
      <c r="A32" s="1652"/>
      <c r="B32" s="1423"/>
      <c r="C32" s="1420"/>
      <c r="D32" s="1423"/>
      <c r="E32" s="1435"/>
      <c r="F32" s="751"/>
      <c r="G32" s="752"/>
    </row>
    <row r="33" spans="1:7" ht="14.1" hidden="1" customHeight="1" thickBot="1">
      <c r="A33" s="1653"/>
      <c r="B33" s="1428"/>
      <c r="C33" s="1433"/>
      <c r="D33" s="1428"/>
      <c r="E33" s="1438"/>
      <c r="F33" s="757"/>
      <c r="G33" s="758"/>
    </row>
    <row r="34" spans="1:7" s="1443" customFormat="1" ht="30" customHeight="1">
      <c r="A34" s="1654" t="s">
        <v>424</v>
      </c>
      <c r="B34" s="1421"/>
      <c r="C34" s="1434" t="s">
        <v>229</v>
      </c>
      <c r="D34" s="1421"/>
      <c r="E34" s="1434"/>
      <c r="F34" s="831"/>
      <c r="G34" s="833"/>
    </row>
    <row r="35" spans="1:7" ht="14.1" customHeight="1">
      <c r="A35" s="1649"/>
      <c r="B35" s="1423"/>
      <c r="C35" s="1435" t="s">
        <v>428</v>
      </c>
      <c r="D35" s="1423"/>
      <c r="E35" s="1435"/>
      <c r="F35" s="820"/>
      <c r="G35" s="821"/>
    </row>
    <row r="36" spans="1:7" ht="14.1" customHeight="1" thickBot="1">
      <c r="A36" s="1649"/>
      <c r="B36" s="1425"/>
      <c r="C36" s="1436" t="s">
        <v>105</v>
      </c>
      <c r="D36" s="1425"/>
      <c r="E36" s="1436"/>
      <c r="F36" s="816"/>
      <c r="G36" s="817"/>
    </row>
    <row r="37" spans="1:7" ht="14.1" hidden="1" customHeight="1">
      <c r="A37" s="1649"/>
      <c r="B37" s="1426"/>
      <c r="C37" s="1427"/>
      <c r="D37" s="1426"/>
      <c r="E37" s="1427"/>
      <c r="F37" s="818"/>
      <c r="G37" s="819"/>
    </row>
    <row r="38" spans="1:7" ht="14.1" hidden="1" customHeight="1">
      <c r="A38" s="1649"/>
      <c r="B38" s="1423"/>
      <c r="C38" s="1424"/>
      <c r="D38" s="1423"/>
      <c r="E38" s="1424"/>
      <c r="F38" s="820"/>
      <c r="G38" s="821"/>
    </row>
    <row r="39" spans="1:7" ht="14.1" hidden="1" customHeight="1" thickBot="1">
      <c r="A39" s="1650"/>
      <c r="B39" s="1428"/>
      <c r="C39" s="1429"/>
      <c r="D39" s="1428"/>
      <c r="E39" s="1429"/>
      <c r="F39" s="822"/>
      <c r="G39" s="823"/>
    </row>
    <row r="40" spans="1:7" s="1443" customFormat="1" ht="30" customHeight="1">
      <c r="A40" s="1656" t="s">
        <v>425</v>
      </c>
      <c r="B40" s="1421"/>
      <c r="C40" s="1434" t="s">
        <v>233</v>
      </c>
      <c r="D40" s="1421"/>
      <c r="E40" s="1504" t="s">
        <v>353</v>
      </c>
    </row>
    <row r="41" spans="1:7">
      <c r="A41" s="1652"/>
      <c r="B41" s="1423"/>
      <c r="C41" s="1435" t="s">
        <v>432</v>
      </c>
      <c r="D41" s="1423"/>
      <c r="E41" s="1505" t="s">
        <v>428</v>
      </c>
      <c r="F41" s="9"/>
      <c r="G41" s="18"/>
    </row>
    <row r="42" spans="1:7">
      <c r="A42" s="1652"/>
      <c r="B42" s="1425"/>
      <c r="C42" s="1436" t="s">
        <v>116</v>
      </c>
      <c r="D42" s="1425"/>
      <c r="E42" s="1506" t="s">
        <v>134</v>
      </c>
      <c r="F42" s="9"/>
    </row>
    <row r="43" spans="1:7" hidden="1">
      <c r="A43" s="1652"/>
      <c r="B43" s="1413"/>
      <c r="C43" s="1398"/>
      <c r="D43" s="1413"/>
      <c r="E43" s="1398"/>
    </row>
    <row r="44" spans="1:7" hidden="1">
      <c r="A44" s="1652"/>
      <c r="B44" s="1414"/>
      <c r="C44" s="1396"/>
      <c r="D44" s="1414"/>
      <c r="E44" s="1396"/>
    </row>
    <row r="45" spans="1:7" ht="15.75" hidden="1" thickBot="1">
      <c r="A45" s="1653"/>
      <c r="B45" s="1415"/>
      <c r="C45" s="1399"/>
      <c r="D45" s="1415"/>
      <c r="E45" s="1399"/>
    </row>
    <row r="46" spans="1:7" ht="9.75" customHeight="1"/>
    <row r="47" spans="1:7">
      <c r="A47" s="1655" t="s">
        <v>31</v>
      </c>
      <c r="B47" s="1655"/>
      <c r="C47" s="20">
        <f ca="1">NOW()</f>
        <v>43817.587739351897</v>
      </c>
      <c r="E47" s="1402" t="s">
        <v>21</v>
      </c>
    </row>
  </sheetData>
  <sheetProtection password="EAE7" sheet="1" objects="1" scenarios="1"/>
  <mergeCells count="13">
    <mergeCell ref="A1:E1"/>
    <mergeCell ref="A2:E2"/>
    <mergeCell ref="A3:B3"/>
    <mergeCell ref="A4:B4"/>
    <mergeCell ref="A47:B47"/>
    <mergeCell ref="A5:E5"/>
    <mergeCell ref="A40:A45"/>
    <mergeCell ref="A34:A39"/>
    <mergeCell ref="F3:G3"/>
    <mergeCell ref="A10:A15"/>
    <mergeCell ref="A16:A21"/>
    <mergeCell ref="A22:A27"/>
    <mergeCell ref="A28:A33"/>
  </mergeCells>
  <conditionalFormatting sqref="C47">
    <cfRule type="cellIs" dxfId="12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 B43:E43 B40:E40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15:G15 B18:G18 B21:G21 B24:G24 B27:G27 B30:G30 B33:G33 B36:G36 B39:G39 B42:E42 B45:E45">
      <formula1>ABR_Enseignants</formula1>
    </dataValidation>
  </dataValidations>
  <printOptions horizontalCentered="1" verticalCentered="1"/>
  <pageMargins left="0" right="0" top="0" bottom="0" header="0" footer="0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J47"/>
  <sheetViews>
    <sheetView topLeftCell="A4" zoomScaleNormal="100" workbookViewId="0">
      <selection sqref="A1:E47"/>
    </sheetView>
  </sheetViews>
  <sheetFormatPr baseColWidth="10" defaultRowHeight="15"/>
  <cols>
    <col min="1" max="1" width="19.42578125" bestFit="1" customWidth="1"/>
    <col min="2" max="2" width="29.85546875" customWidth="1"/>
    <col min="3" max="5" width="27.7109375" customWidth="1"/>
    <col min="6" max="7" width="27.7109375" hidden="1" customWidth="1"/>
    <col min="9" max="9" width="11" customWidth="1"/>
    <col min="10" max="10" width="11.42578125" hidden="1" customWidth="1"/>
  </cols>
  <sheetData>
    <row r="1" spans="1:10" ht="15.95" customHeight="1">
      <c r="A1" s="1658" t="s">
        <v>7</v>
      </c>
      <c r="B1" s="1658"/>
      <c r="C1" s="1658"/>
      <c r="D1" s="1658"/>
      <c r="E1" s="1658"/>
      <c r="F1" s="4"/>
      <c r="G1" s="4"/>
      <c r="H1" s="4"/>
      <c r="I1" s="4"/>
      <c r="J1" s="4"/>
    </row>
    <row r="2" spans="1:10" ht="15.95" customHeight="1">
      <c r="A2" s="1658" t="s">
        <v>8</v>
      </c>
      <c r="B2" s="1658"/>
      <c r="C2" s="1658"/>
      <c r="D2" s="1658"/>
      <c r="E2" s="1658"/>
      <c r="F2" s="4"/>
      <c r="G2" s="4"/>
      <c r="H2" s="4"/>
      <c r="I2" s="4"/>
      <c r="J2" s="4"/>
    </row>
    <row r="3" spans="1:10" ht="18" customHeight="1">
      <c r="A3" s="1663" t="s">
        <v>9</v>
      </c>
      <c r="B3" s="1663"/>
      <c r="C3" s="1"/>
      <c r="D3" s="1"/>
      <c r="E3" s="2"/>
      <c r="F3" s="1662"/>
      <c r="G3" s="1662"/>
    </row>
    <row r="4" spans="1:10" ht="25.5" customHeight="1">
      <c r="A4" s="1663" t="s">
        <v>10</v>
      </c>
      <c r="B4" s="1663"/>
      <c r="C4" s="1"/>
      <c r="D4" s="1" t="s">
        <v>27</v>
      </c>
      <c r="E4" s="15" t="str">
        <f>L3MET!E4</f>
        <v>2019 -2020</v>
      </c>
      <c r="H4" s="1"/>
      <c r="I4" s="1"/>
      <c r="J4" s="1"/>
    </row>
    <row r="5" spans="1:10" ht="20.25" customHeight="1">
      <c r="A5" s="1657" t="s">
        <v>415</v>
      </c>
      <c r="B5" s="1657"/>
      <c r="C5" s="1657"/>
      <c r="D5" s="1657"/>
      <c r="E5" s="1657"/>
      <c r="F5" s="5"/>
      <c r="G5" s="5"/>
      <c r="H5" s="5"/>
      <c r="I5" s="5"/>
      <c r="J5" s="5"/>
    </row>
    <row r="6" spans="1:10" ht="15.75">
      <c r="A6" s="1418" t="s">
        <v>28</v>
      </c>
      <c r="B6" s="1417" t="s">
        <v>32</v>
      </c>
      <c r="C6" s="13"/>
      <c r="D6" s="22" t="s">
        <v>82</v>
      </c>
      <c r="E6" s="22" t="s">
        <v>83</v>
      </c>
    </row>
    <row r="7" spans="1:10" ht="18.75">
      <c r="A7" s="1419" t="s">
        <v>29</v>
      </c>
      <c r="B7" s="1417" t="s">
        <v>370</v>
      </c>
      <c r="C7" s="10"/>
      <c r="D7" s="11" t="s">
        <v>30</v>
      </c>
      <c r="E7" s="21">
        <v>1</v>
      </c>
      <c r="I7" s="3"/>
      <c r="J7" s="3" t="s">
        <v>19</v>
      </c>
    </row>
    <row r="8" spans="1:10" ht="8.25" customHeight="1" thickBot="1">
      <c r="A8" s="14"/>
      <c r="B8" s="14"/>
      <c r="C8" s="14"/>
      <c r="D8" s="14"/>
      <c r="E8" s="14"/>
      <c r="F8" s="14"/>
      <c r="G8" s="14"/>
    </row>
    <row r="9" spans="1:10" ht="24" customHeight="1" thickBot="1">
      <c r="A9" s="952" t="s">
        <v>12</v>
      </c>
      <c r="B9" s="953" t="s">
        <v>416</v>
      </c>
      <c r="C9" s="953" t="s">
        <v>417</v>
      </c>
      <c r="D9" s="953" t="s">
        <v>418</v>
      </c>
      <c r="E9" s="953" t="s">
        <v>419</v>
      </c>
      <c r="F9" s="16" t="s">
        <v>17</v>
      </c>
      <c r="G9" s="17" t="s">
        <v>18</v>
      </c>
      <c r="H9" s="6"/>
    </row>
    <row r="10" spans="1:10" ht="29.1" customHeight="1">
      <c r="A10" s="1640" t="s">
        <v>420</v>
      </c>
      <c r="B10" s="1421"/>
      <c r="C10" s="1434" t="s">
        <v>248</v>
      </c>
      <c r="D10" s="1422"/>
      <c r="E10" s="1434" t="s">
        <v>251</v>
      </c>
      <c r="F10" s="831"/>
      <c r="G10" s="813"/>
    </row>
    <row r="11" spans="1:10" ht="14.1" customHeight="1">
      <c r="A11" s="1641"/>
      <c r="B11" s="1423"/>
      <c r="C11" s="1435" t="s">
        <v>429</v>
      </c>
      <c r="D11" s="1423"/>
      <c r="E11" s="1435" t="s">
        <v>429</v>
      </c>
      <c r="F11" s="820"/>
      <c r="G11" s="821"/>
    </row>
    <row r="12" spans="1:10" ht="14.1" customHeight="1" thickBot="1">
      <c r="A12" s="1641"/>
      <c r="B12" s="1425"/>
      <c r="C12" s="1436" t="s">
        <v>111</v>
      </c>
      <c r="D12" s="1425"/>
      <c r="E12" s="1436" t="s">
        <v>111</v>
      </c>
      <c r="F12" s="816"/>
      <c r="G12" s="817"/>
    </row>
    <row r="13" spans="1:10" ht="6.75" hidden="1" customHeight="1">
      <c r="A13" s="1641"/>
      <c r="B13" s="1426"/>
      <c r="C13" s="1437"/>
      <c r="D13" s="1426"/>
      <c r="E13" s="1437"/>
      <c r="F13" s="818"/>
      <c r="G13" s="819"/>
    </row>
    <row r="14" spans="1:10" ht="6" hidden="1" customHeight="1">
      <c r="A14" s="1641"/>
      <c r="B14" s="1423"/>
      <c r="C14" s="1435"/>
      <c r="D14" s="1423"/>
      <c r="E14" s="1435"/>
      <c r="F14" s="820"/>
      <c r="G14" s="821"/>
    </row>
    <row r="15" spans="1:10" ht="4.5" hidden="1" customHeight="1" thickBot="1">
      <c r="A15" s="1642"/>
      <c r="B15" s="1428"/>
      <c r="C15" s="1438"/>
      <c r="D15" s="1428"/>
      <c r="E15" s="1438"/>
      <c r="F15" s="822"/>
      <c r="G15" s="823"/>
    </row>
    <row r="16" spans="1:10" ht="29.1" customHeight="1">
      <c r="A16" s="1656" t="s">
        <v>421</v>
      </c>
      <c r="B16" s="1421"/>
      <c r="C16" s="1434"/>
      <c r="D16" s="1422"/>
      <c r="E16" s="1434" t="s">
        <v>347</v>
      </c>
      <c r="F16" s="832"/>
      <c r="G16" s="750"/>
    </row>
    <row r="17" spans="1:9" ht="14.1" customHeight="1">
      <c r="A17" s="1652"/>
      <c r="B17" s="1423"/>
      <c r="C17" s="1435"/>
      <c r="D17" s="1423"/>
      <c r="E17" s="1435" t="s">
        <v>429</v>
      </c>
      <c r="F17" s="761"/>
      <c r="G17" s="752"/>
    </row>
    <row r="18" spans="1:9" ht="14.1" customHeight="1" thickBot="1">
      <c r="A18" s="1652"/>
      <c r="B18" s="1425"/>
      <c r="C18" s="1436"/>
      <c r="D18" s="1425"/>
      <c r="E18" s="1436" t="s">
        <v>131</v>
      </c>
      <c r="F18" s="753"/>
      <c r="G18" s="754"/>
    </row>
    <row r="19" spans="1:9" ht="8.1" hidden="1" customHeight="1">
      <c r="A19" s="1652"/>
      <c r="B19" s="1426"/>
      <c r="C19" s="1437"/>
      <c r="D19" s="1426"/>
      <c r="E19" s="1437"/>
      <c r="F19" s="755"/>
      <c r="G19" s="756"/>
    </row>
    <row r="20" spans="1:9" ht="6.75" hidden="1" customHeight="1">
      <c r="A20" s="1652"/>
      <c r="B20" s="1423"/>
      <c r="C20" s="1435"/>
      <c r="D20" s="1423"/>
      <c r="E20" s="1435"/>
      <c r="F20" s="751"/>
      <c r="G20" s="752"/>
    </row>
    <row r="21" spans="1:9" ht="8.1" hidden="1" customHeight="1" thickBot="1">
      <c r="A21" s="1653"/>
      <c r="B21" s="1428"/>
      <c r="C21" s="1438"/>
      <c r="D21" s="1428"/>
      <c r="E21" s="1438"/>
      <c r="F21" s="757"/>
      <c r="G21" s="758"/>
    </row>
    <row r="22" spans="1:9" ht="29.1" customHeight="1">
      <c r="A22" s="1654" t="s">
        <v>422</v>
      </c>
      <c r="B22" s="1421"/>
      <c r="C22" s="1434" t="s">
        <v>246</v>
      </c>
      <c r="D22" s="1421"/>
      <c r="E22" s="1553" t="s">
        <v>351</v>
      </c>
      <c r="F22" s="831"/>
      <c r="G22" s="813"/>
    </row>
    <row r="23" spans="1:9" ht="14.1" customHeight="1">
      <c r="A23" s="1649"/>
      <c r="B23" s="1423"/>
      <c r="C23" s="1435" t="s">
        <v>429</v>
      </c>
      <c r="D23" s="1423"/>
      <c r="E23" s="1435"/>
      <c r="F23" s="820"/>
      <c r="G23" s="821"/>
    </row>
    <row r="24" spans="1:9" ht="14.1" customHeight="1" thickBot="1">
      <c r="A24" s="1649"/>
      <c r="B24" s="1425"/>
      <c r="C24" s="1436" t="s">
        <v>100</v>
      </c>
      <c r="D24" s="1425"/>
      <c r="E24" s="1436" t="s">
        <v>95</v>
      </c>
      <c r="F24" s="816"/>
      <c r="G24" s="817"/>
    </row>
    <row r="25" spans="1:9" ht="8.1" hidden="1" customHeight="1">
      <c r="A25" s="1649"/>
      <c r="B25" s="1426"/>
      <c r="C25" s="1437"/>
      <c r="D25" s="1426"/>
      <c r="E25" s="1437"/>
      <c r="F25" s="818"/>
      <c r="G25" s="819"/>
    </row>
    <row r="26" spans="1:9" ht="4.5" hidden="1" customHeight="1">
      <c r="A26" s="1649"/>
      <c r="B26" s="1423"/>
      <c r="C26" s="1435"/>
      <c r="D26" s="1423"/>
      <c r="E26" s="1435"/>
      <c r="F26" s="820"/>
      <c r="G26" s="821"/>
    </row>
    <row r="27" spans="1:9" ht="6" hidden="1" customHeight="1" thickBot="1">
      <c r="A27" s="1650"/>
      <c r="B27" s="1428"/>
      <c r="C27" s="1438"/>
      <c r="D27" s="1428"/>
      <c r="E27" s="1438"/>
      <c r="F27" s="822"/>
      <c r="G27" s="823"/>
    </row>
    <row r="28" spans="1:9" ht="29.1" customHeight="1">
      <c r="A28" s="1656" t="s">
        <v>423</v>
      </c>
      <c r="B28" s="1421"/>
      <c r="C28" s="1434" t="s">
        <v>352</v>
      </c>
      <c r="D28" s="1422"/>
      <c r="E28" s="1553" t="s">
        <v>350</v>
      </c>
      <c r="F28" s="832"/>
      <c r="G28" s="750"/>
    </row>
    <row r="29" spans="1:9" ht="14.1" customHeight="1">
      <c r="A29" s="1652"/>
      <c r="B29" s="1423"/>
      <c r="C29" s="1435" t="s">
        <v>429</v>
      </c>
      <c r="D29" s="1423"/>
      <c r="E29" s="1435"/>
      <c r="F29" s="761"/>
      <c r="G29" s="752"/>
    </row>
    <row r="30" spans="1:9" ht="14.1" customHeight="1" thickBot="1">
      <c r="A30" s="1652"/>
      <c r="B30" s="1425"/>
      <c r="C30" s="1436" t="s">
        <v>111</v>
      </c>
      <c r="D30" s="1425"/>
      <c r="E30" s="1436" t="s">
        <v>95</v>
      </c>
      <c r="F30" s="753"/>
      <c r="G30" s="754"/>
    </row>
    <row r="31" spans="1:9" ht="8.1" hidden="1" customHeight="1">
      <c r="A31" s="1652"/>
      <c r="B31" s="1426"/>
      <c r="C31" s="1437"/>
      <c r="D31" s="1426"/>
      <c r="E31" s="1437"/>
      <c r="F31" s="755"/>
      <c r="G31" s="756"/>
      <c r="H31" s="7"/>
      <c r="I31" s="7"/>
    </row>
    <row r="32" spans="1:9" ht="8.1" hidden="1" customHeight="1">
      <c r="A32" s="1652"/>
      <c r="B32" s="1423"/>
      <c r="C32" s="1435"/>
      <c r="D32" s="1423"/>
      <c r="E32" s="1435"/>
      <c r="F32" s="751"/>
      <c r="G32" s="752"/>
    </row>
    <row r="33" spans="1:7" ht="4.5" hidden="1" customHeight="1" thickBot="1">
      <c r="A33" s="1653"/>
      <c r="B33" s="1428"/>
      <c r="C33" s="1438"/>
      <c r="D33" s="1428"/>
      <c r="E33" s="1438"/>
      <c r="F33" s="757"/>
      <c r="G33" s="758"/>
    </row>
    <row r="34" spans="1:7" ht="29.1" customHeight="1">
      <c r="A34" s="1654" t="s">
        <v>424</v>
      </c>
      <c r="B34" s="1421"/>
      <c r="C34" s="1434"/>
      <c r="D34" s="1421"/>
      <c r="E34" s="1434" t="s">
        <v>250</v>
      </c>
      <c r="F34" s="831"/>
      <c r="G34" s="833"/>
    </row>
    <row r="35" spans="1:7" ht="14.1" customHeight="1">
      <c r="A35" s="1649"/>
      <c r="B35" s="1423"/>
      <c r="C35" s="1435"/>
      <c r="D35" s="1423"/>
      <c r="E35" s="1435" t="s">
        <v>429</v>
      </c>
      <c r="F35" s="820"/>
      <c r="G35" s="821"/>
    </row>
    <row r="36" spans="1:7" ht="14.1" customHeight="1" thickBot="1">
      <c r="A36" s="1649"/>
      <c r="B36" s="1425"/>
      <c r="C36" s="1436"/>
      <c r="D36" s="1425"/>
      <c r="E36" s="1436" t="s">
        <v>100</v>
      </c>
      <c r="F36" s="816"/>
      <c r="G36" s="817"/>
    </row>
    <row r="37" spans="1:7" ht="8.1" hidden="1" customHeight="1">
      <c r="A37" s="1649"/>
      <c r="B37" s="1426"/>
      <c r="C37" s="1437"/>
      <c r="D37" s="1426"/>
      <c r="E37" s="1437"/>
      <c r="F37" s="818"/>
      <c r="G37" s="819"/>
    </row>
    <row r="38" spans="1:7" ht="8.1" hidden="1" customHeight="1">
      <c r="A38" s="1649"/>
      <c r="B38" s="1423"/>
      <c r="C38" s="1435"/>
      <c r="D38" s="1423"/>
      <c r="E38" s="1435"/>
      <c r="F38" s="820"/>
      <c r="G38" s="821"/>
    </row>
    <row r="39" spans="1:7" ht="5.25" hidden="1" customHeight="1" thickBot="1">
      <c r="A39" s="1650"/>
      <c r="B39" s="1428"/>
      <c r="C39" s="1438"/>
      <c r="D39" s="1428"/>
      <c r="E39" s="1438"/>
      <c r="F39" s="822"/>
      <c r="G39" s="823"/>
    </row>
    <row r="40" spans="1:7">
      <c r="A40" s="1664" t="s">
        <v>425</v>
      </c>
      <c r="B40" s="1421"/>
      <c r="C40" s="1434" t="s">
        <v>247</v>
      </c>
      <c r="D40" s="1421"/>
      <c r="E40" s="1434"/>
    </row>
    <row r="41" spans="1:7">
      <c r="A41" s="1665"/>
      <c r="B41" s="1423"/>
      <c r="C41" s="1435" t="s">
        <v>429</v>
      </c>
      <c r="D41" s="1423"/>
      <c r="E41" s="1435"/>
      <c r="F41" s="9"/>
      <c r="G41" s="19"/>
    </row>
    <row r="42" spans="1:7">
      <c r="A42" s="1665"/>
      <c r="B42" s="1425"/>
      <c r="C42" s="1436" t="s">
        <v>107</v>
      </c>
      <c r="D42" s="1425"/>
      <c r="E42" s="1436"/>
      <c r="F42" s="9"/>
    </row>
    <row r="43" spans="1:7" ht="6.75" hidden="1" customHeight="1">
      <c r="A43" s="1665"/>
      <c r="B43" s="1426"/>
      <c r="C43" s="1437"/>
      <c r="D43" s="1426"/>
      <c r="E43" s="1427"/>
    </row>
    <row r="44" spans="1:7" ht="3.75" hidden="1" customHeight="1">
      <c r="A44" s="1665"/>
      <c r="B44" s="1423"/>
      <c r="C44" s="1435"/>
      <c r="D44" s="1423"/>
      <c r="E44" s="1424"/>
    </row>
    <row r="45" spans="1:7" ht="5.25" hidden="1" customHeight="1" thickBot="1">
      <c r="A45" s="1666"/>
      <c r="B45" s="1428"/>
      <c r="C45" s="1438"/>
      <c r="D45" s="1428"/>
      <c r="E45" s="1429"/>
    </row>
    <row r="47" spans="1:7">
      <c r="A47" s="1655" t="s">
        <v>31</v>
      </c>
      <c r="B47" s="1655"/>
      <c r="C47" s="20">
        <f ca="1">NOW()</f>
        <v>43817.587739351897</v>
      </c>
      <c r="E47" s="9" t="s">
        <v>21</v>
      </c>
    </row>
  </sheetData>
  <sheetProtection password="EAE7" sheet="1" objects="1" scenarios="1"/>
  <mergeCells count="13">
    <mergeCell ref="A1:E1"/>
    <mergeCell ref="A2:E2"/>
    <mergeCell ref="A3:B3"/>
    <mergeCell ref="A4:B4"/>
    <mergeCell ref="A5:E5"/>
    <mergeCell ref="A40:A45"/>
    <mergeCell ref="A47:B47"/>
    <mergeCell ref="F3:G3"/>
    <mergeCell ref="A10:A15"/>
    <mergeCell ref="A16:A21"/>
    <mergeCell ref="A22:A27"/>
    <mergeCell ref="A28:A33"/>
    <mergeCell ref="A34:A39"/>
  </mergeCells>
  <conditionalFormatting sqref="C47">
    <cfRule type="cellIs" dxfId="11" priority="1" operator="equal">
      <formula>FALSE</formula>
    </cfRule>
  </conditionalFormatting>
  <dataValidations count="6">
    <dataValidation type="list" allowBlank="1" showInputMessage="1" showErrorMessage="1" sqref="B37:G37 B13:G13 B16:G16 B19:G19 B22:G22 B25:G25 B28:G28 B31:G31 B34:G34 C10:G10 B43:E43 B40:E40">
      <formula1>INDIRECT(B12)</formula1>
    </dataValidation>
    <dataValidation type="list" allowBlank="1" showInputMessage="1" showErrorMessage="1" sqref="E7">
      <formula1>"1,2"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45:E45 B42:E42 B39:G39 B36:G36 B33:G33 B30:G30 B27:G27 B24:G24 B21:G21 B18:G18 B15:G15">
      <formula1>ABR_Enseignants</formula1>
    </dataValidation>
  </dataValidations>
  <printOptions horizontalCentered="1" verticalCentered="1"/>
  <pageMargins left="0" right="0" top="0" bottom="0" header="0" footer="0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1:J53"/>
  <sheetViews>
    <sheetView topLeftCell="A8" zoomScaleNormal="100" workbookViewId="0">
      <selection sqref="A1:E53"/>
    </sheetView>
  </sheetViews>
  <sheetFormatPr baseColWidth="10" defaultRowHeight="15"/>
  <cols>
    <col min="1" max="1" width="20.140625" bestFit="1" customWidth="1"/>
    <col min="2" max="2" width="28.5703125" customWidth="1"/>
    <col min="3" max="3" width="30.7109375" customWidth="1"/>
    <col min="4" max="4" width="29.140625" customWidth="1"/>
    <col min="5" max="5" width="30.7109375" customWidth="1"/>
    <col min="6" max="6" width="33.7109375" hidden="1" customWidth="1"/>
    <col min="7" max="7" width="21.85546875" hidden="1" customWidth="1"/>
    <col min="9" max="9" width="11" customWidth="1"/>
    <col min="10" max="10" width="11.42578125" hidden="1" customWidth="1"/>
  </cols>
  <sheetData>
    <row r="1" spans="1:10" ht="15.95" customHeight="1">
      <c r="A1" s="1658" t="s">
        <v>7</v>
      </c>
      <c r="B1" s="1658"/>
      <c r="C1" s="1658"/>
      <c r="D1" s="1658"/>
      <c r="E1" s="1658"/>
      <c r="F1" s="4"/>
      <c r="G1" s="4"/>
      <c r="H1" s="4"/>
      <c r="I1" s="4"/>
      <c r="J1" s="4"/>
    </row>
    <row r="2" spans="1:10" ht="15.95" customHeight="1">
      <c r="A2" s="1658" t="s">
        <v>8</v>
      </c>
      <c r="B2" s="1658"/>
      <c r="C2" s="1658"/>
      <c r="D2" s="1658"/>
      <c r="E2" s="1658"/>
      <c r="F2" s="4"/>
      <c r="G2" s="4"/>
      <c r="H2" s="4"/>
      <c r="I2" s="4"/>
      <c r="J2" s="4"/>
    </row>
    <row r="3" spans="1:10" ht="14.25" customHeight="1">
      <c r="A3" s="1663" t="s">
        <v>9</v>
      </c>
      <c r="B3" s="1663"/>
      <c r="C3" s="1"/>
      <c r="D3" s="1"/>
      <c r="E3" s="2"/>
      <c r="F3" s="1662"/>
      <c r="G3" s="1662"/>
    </row>
    <row r="4" spans="1:10" ht="14.25" customHeight="1">
      <c r="A4" s="1663" t="s">
        <v>10</v>
      </c>
      <c r="B4" s="1663"/>
      <c r="C4" s="1"/>
      <c r="D4" s="1440" t="s">
        <v>27</v>
      </c>
      <c r="E4" s="15" t="str">
        <f>L3MET!E4</f>
        <v>2019 -2020</v>
      </c>
      <c r="H4" s="1"/>
      <c r="I4" s="1"/>
      <c r="J4" s="1"/>
    </row>
    <row r="5" spans="1:10" ht="20.25" customHeight="1">
      <c r="A5" s="1657" t="s">
        <v>446</v>
      </c>
      <c r="B5" s="1657"/>
      <c r="C5" s="1657"/>
      <c r="D5" s="1657"/>
      <c r="E5" s="1657"/>
      <c r="H5" s="5"/>
      <c r="I5" s="5"/>
      <c r="J5" s="5"/>
    </row>
    <row r="6" spans="1:10" ht="13.5" customHeight="1">
      <c r="A6" s="1418" t="s">
        <v>28</v>
      </c>
      <c r="B6" s="11" t="s">
        <v>190</v>
      </c>
      <c r="C6" s="13"/>
      <c r="D6" s="1441" t="s">
        <v>82</v>
      </c>
      <c r="E6" s="22" t="s">
        <v>83</v>
      </c>
    </row>
    <row r="7" spans="1:10" ht="15.75" customHeight="1">
      <c r="A7" s="1419" t="s">
        <v>29</v>
      </c>
      <c r="B7" s="11" t="s">
        <v>191</v>
      </c>
      <c r="C7" s="10"/>
      <c r="D7" s="1419" t="s">
        <v>30</v>
      </c>
      <c r="E7" s="21">
        <f>M1MET!E7</f>
        <v>1</v>
      </c>
      <c r="I7" s="3"/>
      <c r="J7" s="3" t="s">
        <v>19</v>
      </c>
    </row>
    <row r="8" spans="1:10" ht="8.25" customHeight="1" thickBot="1">
      <c r="A8" s="14"/>
      <c r="B8" s="14"/>
      <c r="C8" s="14"/>
      <c r="D8" s="14"/>
      <c r="E8" s="14"/>
      <c r="F8" s="14"/>
      <c r="G8" s="14"/>
    </row>
    <row r="9" spans="1:10" ht="24" customHeight="1" thickBot="1">
      <c r="A9" s="830" t="s">
        <v>12</v>
      </c>
      <c r="B9" s="953" t="s">
        <v>416</v>
      </c>
      <c r="C9" s="953" t="s">
        <v>417</v>
      </c>
      <c r="D9" s="953" t="s">
        <v>418</v>
      </c>
      <c r="E9" s="953" t="s">
        <v>419</v>
      </c>
      <c r="F9" s="16" t="s">
        <v>17</v>
      </c>
      <c r="G9" s="17" t="s">
        <v>18</v>
      </c>
      <c r="H9" s="6"/>
    </row>
    <row r="10" spans="1:10" s="1443" customFormat="1" ht="30" customHeight="1">
      <c r="A10" s="1640" t="s">
        <v>420</v>
      </c>
      <c r="B10" s="1421"/>
      <c r="C10" s="1434" t="s">
        <v>263</v>
      </c>
      <c r="D10" s="1421"/>
      <c r="E10" s="1434"/>
      <c r="F10" s="831"/>
      <c r="G10" s="833"/>
    </row>
    <row r="11" spans="1:10" ht="14.1" customHeight="1">
      <c r="A11" s="1641"/>
      <c r="B11" s="1423"/>
      <c r="C11" s="1435" t="s">
        <v>440</v>
      </c>
      <c r="D11" s="1423"/>
      <c r="E11" s="1435"/>
      <c r="F11" s="814"/>
      <c r="G11" s="821"/>
    </row>
    <row r="12" spans="1:10" ht="14.1" customHeight="1" thickBot="1">
      <c r="A12" s="1641"/>
      <c r="B12" s="1425"/>
      <c r="C12" s="1436" t="s">
        <v>104</v>
      </c>
      <c r="D12" s="1425"/>
      <c r="E12" s="1436"/>
      <c r="F12" s="816"/>
      <c r="G12" s="817"/>
    </row>
    <row r="13" spans="1:10" ht="14.1" hidden="1" customHeight="1">
      <c r="A13" s="1641"/>
      <c r="B13" s="1426"/>
      <c r="C13" s="1437"/>
      <c r="D13" s="1426"/>
      <c r="E13" s="1437"/>
      <c r="F13" s="818"/>
      <c r="G13" s="819"/>
    </row>
    <row r="14" spans="1:10" ht="14.1" hidden="1" customHeight="1">
      <c r="A14" s="1641"/>
      <c r="B14" s="1423"/>
      <c r="C14" s="1435"/>
      <c r="D14" s="1423"/>
      <c r="E14" s="1435"/>
      <c r="F14" s="814"/>
      <c r="G14" s="821"/>
    </row>
    <row r="15" spans="1:10" ht="14.1" hidden="1" customHeight="1" thickBot="1">
      <c r="A15" s="1642"/>
      <c r="B15" s="1428"/>
      <c r="C15" s="1438"/>
      <c r="D15" s="1428"/>
      <c r="E15" s="1438"/>
      <c r="F15" s="822"/>
      <c r="G15" s="823"/>
    </row>
    <row r="16" spans="1:10" s="1443" customFormat="1" ht="30" customHeight="1">
      <c r="A16" s="1656" t="s">
        <v>421</v>
      </c>
      <c r="B16" s="1421"/>
      <c r="C16" s="1434" t="s">
        <v>349</v>
      </c>
      <c r="D16" s="1421"/>
      <c r="E16" s="1434"/>
      <c r="F16" s="832"/>
      <c r="G16" s="1442"/>
    </row>
    <row r="17" spans="1:9" ht="14.1" customHeight="1">
      <c r="A17" s="1652"/>
      <c r="B17" s="1423"/>
      <c r="C17" s="1435" t="s">
        <v>440</v>
      </c>
      <c r="D17" s="1423"/>
      <c r="E17" s="1435"/>
      <c r="F17" s="761"/>
      <c r="G17" s="752"/>
    </row>
    <row r="18" spans="1:9" ht="14.1" customHeight="1" thickBot="1">
      <c r="A18" s="1652"/>
      <c r="B18" s="1425"/>
      <c r="C18" s="1436" t="s">
        <v>121</v>
      </c>
      <c r="D18" s="1425"/>
      <c r="E18" s="1436"/>
      <c r="F18" s="753"/>
      <c r="G18" s="754"/>
    </row>
    <row r="19" spans="1:9" ht="14.1" hidden="1" customHeight="1">
      <c r="A19" s="1652"/>
      <c r="B19" s="1426"/>
      <c r="C19" s="1437"/>
      <c r="D19" s="1426"/>
      <c r="E19" s="1437"/>
      <c r="F19" s="755"/>
      <c r="G19" s="756"/>
    </row>
    <row r="20" spans="1:9" ht="14.1" hidden="1" customHeight="1">
      <c r="A20" s="1652"/>
      <c r="B20" s="1423"/>
      <c r="C20" s="1435"/>
      <c r="D20" s="1423"/>
      <c r="E20" s="1435"/>
      <c r="F20" s="761"/>
      <c r="G20" s="752"/>
    </row>
    <row r="21" spans="1:9" ht="14.1" hidden="1" customHeight="1" thickBot="1">
      <c r="A21" s="1653"/>
      <c r="B21" s="1428"/>
      <c r="C21" s="1438"/>
      <c r="D21" s="1428"/>
      <c r="E21" s="1438"/>
      <c r="F21" s="757"/>
      <c r="G21" s="758"/>
    </row>
    <row r="22" spans="1:9" s="1443" customFormat="1" ht="30" customHeight="1">
      <c r="A22" s="1654" t="s">
        <v>422</v>
      </c>
      <c r="B22" s="1421"/>
      <c r="C22" s="1434" t="s">
        <v>343</v>
      </c>
      <c r="D22" s="1421"/>
      <c r="E22" s="1434"/>
      <c r="F22" s="831"/>
      <c r="G22" s="833"/>
    </row>
    <row r="23" spans="1:9" ht="14.1" customHeight="1">
      <c r="A23" s="1649"/>
      <c r="B23" s="1423"/>
      <c r="C23" s="1435" t="s">
        <v>440</v>
      </c>
      <c r="D23" s="1423"/>
      <c r="E23" s="1435"/>
      <c r="F23" s="814"/>
      <c r="G23" s="821"/>
    </row>
    <row r="24" spans="1:9" ht="14.1" customHeight="1" thickBot="1">
      <c r="A24" s="1649"/>
      <c r="B24" s="1425"/>
      <c r="C24" s="1436" t="s">
        <v>123</v>
      </c>
      <c r="D24" s="1425"/>
      <c r="E24" s="1436"/>
      <c r="F24" s="816"/>
      <c r="G24" s="817"/>
    </row>
    <row r="25" spans="1:9" ht="14.1" hidden="1" customHeight="1">
      <c r="A25" s="1649"/>
      <c r="B25" s="1426"/>
      <c r="C25" s="1437"/>
      <c r="D25" s="1426"/>
      <c r="E25" s="1437"/>
      <c r="F25" s="818"/>
      <c r="G25" s="819"/>
    </row>
    <row r="26" spans="1:9" ht="14.1" hidden="1" customHeight="1">
      <c r="A26" s="1649"/>
      <c r="B26" s="1423"/>
      <c r="C26" s="1435"/>
      <c r="D26" s="1423"/>
      <c r="E26" s="1435"/>
      <c r="F26" s="814"/>
      <c r="G26" s="821"/>
    </row>
    <row r="27" spans="1:9" ht="14.1" hidden="1" customHeight="1" thickBot="1">
      <c r="A27" s="1650"/>
      <c r="B27" s="1428"/>
      <c r="C27" s="1438"/>
      <c r="D27" s="1428"/>
      <c r="E27" s="1438"/>
      <c r="F27" s="822"/>
      <c r="G27" s="823"/>
    </row>
    <row r="28" spans="1:9" s="1443" customFormat="1" ht="30" customHeight="1">
      <c r="A28" s="1656" t="s">
        <v>423</v>
      </c>
      <c r="B28" s="1421"/>
      <c r="C28" s="1434" t="s">
        <v>266</v>
      </c>
      <c r="D28" s="1421"/>
      <c r="E28" s="1434"/>
      <c r="F28" s="832"/>
      <c r="G28" s="1442"/>
    </row>
    <row r="29" spans="1:9" ht="14.1" customHeight="1">
      <c r="A29" s="1652"/>
      <c r="B29" s="1423"/>
      <c r="C29" s="1435" t="s">
        <v>443</v>
      </c>
      <c r="D29" s="1423"/>
      <c r="E29" s="1435"/>
      <c r="F29" s="761"/>
      <c r="G29" s="752"/>
    </row>
    <row r="30" spans="1:9" ht="14.1" customHeight="1" thickBot="1">
      <c r="A30" s="1652"/>
      <c r="B30" s="1425"/>
      <c r="C30" s="1436" t="s">
        <v>364</v>
      </c>
      <c r="D30" s="1425"/>
      <c r="E30" s="1436"/>
      <c r="F30" s="753"/>
      <c r="G30" s="754"/>
    </row>
    <row r="31" spans="1:9" ht="14.1" hidden="1" customHeight="1">
      <c r="A31" s="1652"/>
      <c r="B31" s="1426"/>
      <c r="C31" s="1437"/>
      <c r="D31" s="1426"/>
      <c r="E31" s="1437"/>
      <c r="F31" s="755"/>
      <c r="G31" s="756"/>
      <c r="H31" s="7"/>
      <c r="I31" s="7"/>
    </row>
    <row r="32" spans="1:9" ht="14.1" hidden="1" customHeight="1">
      <c r="A32" s="1652"/>
      <c r="B32" s="1423"/>
      <c r="C32" s="1435"/>
      <c r="D32" s="1423"/>
      <c r="E32" s="1435"/>
      <c r="F32" s="761"/>
      <c r="G32" s="752"/>
    </row>
    <row r="33" spans="1:7" ht="14.1" hidden="1" customHeight="1" thickBot="1">
      <c r="A33" s="1653"/>
      <c r="B33" s="1428"/>
      <c r="C33" s="1438"/>
      <c r="D33" s="1428"/>
      <c r="E33" s="1438"/>
      <c r="F33" s="757"/>
      <c r="G33" s="758"/>
    </row>
    <row r="34" spans="1:7" s="1443" customFormat="1" ht="30" customHeight="1">
      <c r="A34" s="1654" t="s">
        <v>424</v>
      </c>
      <c r="B34" s="1421"/>
      <c r="C34" s="1434" t="s">
        <v>334</v>
      </c>
      <c r="D34" s="1421"/>
      <c r="E34" s="1434" t="s">
        <v>265</v>
      </c>
      <c r="F34" s="831"/>
      <c r="G34" s="833"/>
    </row>
    <row r="35" spans="1:7" ht="14.1" customHeight="1">
      <c r="A35" s="1649"/>
      <c r="B35" s="1423"/>
      <c r="C35" s="1435" t="s">
        <v>441</v>
      </c>
      <c r="D35" s="1423"/>
      <c r="E35" s="1435" t="s">
        <v>442</v>
      </c>
      <c r="F35" s="820"/>
      <c r="G35" s="821"/>
    </row>
    <row r="36" spans="1:7" ht="14.1" customHeight="1" thickBot="1">
      <c r="A36" s="1649"/>
      <c r="B36" s="1425"/>
      <c r="C36" s="1436" t="s">
        <v>109</v>
      </c>
      <c r="D36" s="1425"/>
      <c r="E36" s="1436" t="s">
        <v>135</v>
      </c>
      <c r="F36" s="816"/>
      <c r="G36" s="817"/>
    </row>
    <row r="37" spans="1:7" ht="14.1" hidden="1" customHeight="1">
      <c r="A37" s="1649"/>
      <c r="B37" s="1426"/>
      <c r="C37" s="1437"/>
      <c r="D37" s="1426"/>
      <c r="E37" s="1437"/>
      <c r="F37" s="818"/>
      <c r="G37" s="819"/>
    </row>
    <row r="38" spans="1:7" ht="14.1" hidden="1" customHeight="1">
      <c r="A38" s="1649"/>
      <c r="B38" s="1423"/>
      <c r="C38" s="1435"/>
      <c r="D38" s="1423"/>
      <c r="E38" s="1435"/>
      <c r="F38" s="820"/>
      <c r="G38" s="821"/>
    </row>
    <row r="39" spans="1:7" ht="14.1" hidden="1" customHeight="1" thickBot="1">
      <c r="A39" s="1650"/>
      <c r="B39" s="1428"/>
      <c r="C39" s="1438"/>
      <c r="D39" s="1428"/>
      <c r="E39" s="1438"/>
      <c r="F39" s="822"/>
      <c r="G39" s="823"/>
    </row>
    <row r="40" spans="1:7" s="1443" customFormat="1" ht="30" customHeight="1">
      <c r="A40" s="1664" t="s">
        <v>425</v>
      </c>
      <c r="B40" s="1421"/>
      <c r="C40" s="1434"/>
      <c r="D40" s="1421"/>
      <c r="E40" s="1434" t="s">
        <v>335</v>
      </c>
      <c r="F40" s="831"/>
      <c r="G40" s="833"/>
    </row>
    <row r="41" spans="1:7">
      <c r="A41" s="1665"/>
      <c r="B41" s="1423"/>
      <c r="C41" s="1435"/>
      <c r="D41" s="1423"/>
      <c r="E41" s="1435" t="s">
        <v>433</v>
      </c>
      <c r="F41" s="820"/>
      <c r="G41" s="821"/>
    </row>
    <row r="42" spans="1:7" ht="15.75" thickBot="1">
      <c r="A42" s="1665"/>
      <c r="B42" s="1425"/>
      <c r="C42" s="1436"/>
      <c r="D42" s="1425"/>
      <c r="E42" s="1436" t="s">
        <v>116</v>
      </c>
      <c r="F42" s="816"/>
      <c r="G42" s="817"/>
    </row>
    <row r="43" spans="1:7" hidden="1">
      <c r="A43" s="1665"/>
      <c r="B43" s="1426"/>
      <c r="C43" s="1427"/>
      <c r="D43" s="1426"/>
      <c r="E43" s="1427"/>
      <c r="F43" s="818"/>
      <c r="G43" s="819"/>
    </row>
    <row r="44" spans="1:7" hidden="1">
      <c r="A44" s="1665"/>
      <c r="B44" s="1423"/>
      <c r="C44" s="1424"/>
      <c r="D44" s="1423"/>
      <c r="E44" s="1424"/>
      <c r="F44" s="820"/>
      <c r="G44" s="821"/>
    </row>
    <row r="45" spans="1:7" ht="15.75" hidden="1" thickBot="1">
      <c r="A45" s="1666"/>
      <c r="B45" s="1428"/>
      <c r="C45" s="1429"/>
      <c r="D45" s="1428"/>
      <c r="E45" s="1429"/>
      <c r="F45" s="822"/>
      <c r="G45" s="823"/>
    </row>
    <row r="46" spans="1:7" ht="30" customHeight="1">
      <c r="A46" s="1640" t="s">
        <v>434</v>
      </c>
      <c r="B46" s="1421"/>
      <c r="C46" s="1434" t="s">
        <v>262</v>
      </c>
      <c r="D46" s="1421"/>
      <c r="E46" s="1517" t="s">
        <v>361</v>
      </c>
    </row>
    <row r="47" spans="1:7">
      <c r="A47" s="1641"/>
      <c r="B47" s="1423"/>
      <c r="C47" s="1435" t="s">
        <v>430</v>
      </c>
      <c r="D47" s="1423"/>
      <c r="E47" s="1518" t="s">
        <v>430</v>
      </c>
    </row>
    <row r="48" spans="1:7">
      <c r="A48" s="1641"/>
      <c r="B48" s="1425"/>
      <c r="C48" s="1436" t="s">
        <v>103</v>
      </c>
      <c r="D48" s="1425"/>
      <c r="E48" s="1519" t="s">
        <v>96</v>
      </c>
      <c r="F48" s="9" t="s">
        <v>20</v>
      </c>
      <c r="G48" s="19">
        <f ca="1">TODAY()</f>
        <v>43817</v>
      </c>
    </row>
    <row r="49" spans="1:6" hidden="1">
      <c r="A49" s="1641"/>
      <c r="B49" s="818"/>
      <c r="C49" s="818"/>
      <c r="D49" s="818"/>
      <c r="E49" s="818"/>
    </row>
    <row r="50" spans="1:6" hidden="1">
      <c r="A50" s="1641"/>
      <c r="B50" s="820"/>
      <c r="C50" s="820"/>
      <c r="D50" s="814"/>
      <c r="E50" s="814"/>
    </row>
    <row r="51" spans="1:6" ht="15.75" hidden="1" thickBot="1">
      <c r="A51" s="1642"/>
      <c r="B51" s="822"/>
      <c r="C51" s="822"/>
      <c r="D51" s="822"/>
      <c r="E51" s="822"/>
    </row>
    <row r="52" spans="1:6" ht="9" customHeight="1"/>
    <row r="53" spans="1:6">
      <c r="A53" s="1655" t="s">
        <v>31</v>
      </c>
      <c r="B53" s="1655"/>
      <c r="C53" s="20">
        <f ca="1">NOW()</f>
        <v>43817.587739351897</v>
      </c>
      <c r="E53" s="9" t="s">
        <v>21</v>
      </c>
      <c r="F53" s="9"/>
    </row>
  </sheetData>
  <sheetProtection password="EAE7" sheet="1" objects="1" scenarios="1"/>
  <mergeCells count="14">
    <mergeCell ref="A3:B3"/>
    <mergeCell ref="A2:E2"/>
    <mergeCell ref="A1:E1"/>
    <mergeCell ref="A53:B53"/>
    <mergeCell ref="F3:G3"/>
    <mergeCell ref="A10:A15"/>
    <mergeCell ref="A16:A21"/>
    <mergeCell ref="A22:A27"/>
    <mergeCell ref="A28:A33"/>
    <mergeCell ref="A34:A39"/>
    <mergeCell ref="A40:A45"/>
    <mergeCell ref="A46:A51"/>
    <mergeCell ref="A5:E5"/>
    <mergeCell ref="A4:B4"/>
  </mergeCells>
  <conditionalFormatting sqref="C53">
    <cfRule type="cellIs" dxfId="10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 B43:G43 B40:G40 B49:E49 B46:E46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48:E48 B51:E51 B15:G15 B18:G18 B21:G21 B24:G24 B27:G27 B30:G30 B33:G33 B36:G36 B39:G39 B42:G42 B45:G45">
      <formula1>ABR_Enseignants</formula1>
    </dataValidation>
  </dataValidations>
  <printOptions horizontalCentered="1" verticalCentered="1"/>
  <pageMargins left="0" right="0" top="0" bottom="0" header="0" footer="0"/>
  <pageSetup paperSize="9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1:J53"/>
  <sheetViews>
    <sheetView topLeftCell="A7" zoomScaleNormal="100" workbookViewId="0">
      <selection sqref="A1:E53"/>
    </sheetView>
  </sheetViews>
  <sheetFormatPr baseColWidth="10" defaultRowHeight="15"/>
  <cols>
    <col min="1" max="1" width="21" customWidth="1"/>
    <col min="2" max="2" width="28.140625" customWidth="1"/>
    <col min="3" max="3" width="30.7109375" customWidth="1"/>
    <col min="4" max="4" width="28.28515625" customWidth="1"/>
    <col min="5" max="5" width="30.7109375" customWidth="1"/>
    <col min="6" max="6" width="37" hidden="1" customWidth="1"/>
    <col min="7" max="7" width="20.42578125" hidden="1" customWidth="1"/>
    <col min="9" max="9" width="11" customWidth="1"/>
    <col min="10" max="10" width="11.42578125" hidden="1" customWidth="1"/>
  </cols>
  <sheetData>
    <row r="1" spans="1:10" ht="15.95" customHeight="1">
      <c r="A1" s="1658" t="s">
        <v>7</v>
      </c>
      <c r="B1" s="1658"/>
      <c r="C1" s="1658"/>
      <c r="D1" s="1658"/>
      <c r="E1" s="1658"/>
      <c r="F1" s="4"/>
      <c r="G1" s="4"/>
      <c r="H1" s="4"/>
      <c r="I1" s="4"/>
      <c r="J1" s="4"/>
    </row>
    <row r="2" spans="1:10" ht="15.95" customHeight="1">
      <c r="A2" s="1658" t="s">
        <v>8</v>
      </c>
      <c r="B2" s="1658"/>
      <c r="C2" s="1658"/>
      <c r="D2" s="1658"/>
      <c r="E2" s="1658"/>
      <c r="F2" s="4"/>
      <c r="G2" s="4"/>
      <c r="H2" s="4"/>
      <c r="I2" s="4"/>
      <c r="J2" s="4"/>
    </row>
    <row r="3" spans="1:10" ht="15" customHeight="1">
      <c r="A3" s="1663" t="s">
        <v>9</v>
      </c>
      <c r="B3" s="1663"/>
      <c r="C3" s="1"/>
      <c r="D3" s="1"/>
      <c r="E3" s="2"/>
      <c r="F3" s="1662"/>
      <c r="G3" s="1662"/>
    </row>
    <row r="4" spans="1:10" ht="14.25" customHeight="1">
      <c r="A4" s="1663" t="s">
        <v>10</v>
      </c>
      <c r="B4" s="1663"/>
      <c r="C4" s="1"/>
      <c r="D4" s="1440" t="s">
        <v>27</v>
      </c>
      <c r="E4" s="15" t="str">
        <f>L3MET!E4</f>
        <v>2019 -2020</v>
      </c>
      <c r="H4" s="1"/>
      <c r="I4" s="1"/>
      <c r="J4" s="1"/>
    </row>
    <row r="5" spans="1:10" ht="21" customHeight="1">
      <c r="A5" s="1657" t="s">
        <v>447</v>
      </c>
      <c r="B5" s="1657"/>
      <c r="C5" s="1657"/>
      <c r="D5" s="1657"/>
      <c r="E5" s="1657"/>
      <c r="H5" s="5"/>
      <c r="I5" s="5"/>
      <c r="J5" s="5"/>
    </row>
    <row r="6" spans="1:10" ht="13.5" customHeight="1">
      <c r="A6" s="1418" t="s">
        <v>28</v>
      </c>
      <c r="B6" s="11" t="s">
        <v>190</v>
      </c>
      <c r="C6" s="13"/>
      <c r="D6" s="1441" t="s">
        <v>82</v>
      </c>
      <c r="E6" s="22" t="s">
        <v>83</v>
      </c>
    </row>
    <row r="7" spans="1:10" ht="17.25" customHeight="1">
      <c r="A7" s="1419" t="s">
        <v>29</v>
      </c>
      <c r="B7" s="11" t="s">
        <v>33</v>
      </c>
      <c r="C7" s="10"/>
      <c r="D7" s="1419" t="s">
        <v>30</v>
      </c>
      <c r="E7" s="21">
        <f>M1MET!E7</f>
        <v>1</v>
      </c>
      <c r="I7" s="3"/>
      <c r="J7" s="3" t="s">
        <v>19</v>
      </c>
    </row>
    <row r="8" spans="1:10" ht="3.75" customHeight="1" thickBot="1">
      <c r="A8" s="14"/>
      <c r="B8" s="14"/>
      <c r="C8" s="14"/>
      <c r="D8" s="14"/>
      <c r="E8" s="14"/>
      <c r="F8" s="14"/>
      <c r="G8" s="14"/>
    </row>
    <row r="9" spans="1:10" ht="24" customHeight="1" thickBot="1">
      <c r="A9" s="830" t="s">
        <v>12</v>
      </c>
      <c r="B9" s="953" t="s">
        <v>416</v>
      </c>
      <c r="C9" s="953" t="s">
        <v>417</v>
      </c>
      <c r="D9" s="953" t="s">
        <v>418</v>
      </c>
      <c r="E9" s="953" t="s">
        <v>419</v>
      </c>
      <c r="F9" s="16" t="s">
        <v>17</v>
      </c>
      <c r="G9" s="17" t="s">
        <v>18</v>
      </c>
      <c r="H9" s="6"/>
    </row>
    <row r="10" spans="1:10" s="1443" customFormat="1" ht="30" customHeight="1">
      <c r="A10" s="1640" t="s">
        <v>420</v>
      </c>
      <c r="B10" s="1421"/>
      <c r="C10" s="1434" t="s">
        <v>285</v>
      </c>
      <c r="D10" s="1421"/>
      <c r="E10" s="1434"/>
      <c r="F10" s="831"/>
      <c r="G10" s="833"/>
    </row>
    <row r="11" spans="1:10" ht="14.1" customHeight="1">
      <c r="A11" s="1641"/>
      <c r="B11" s="1423"/>
      <c r="C11" s="1435" t="s">
        <v>444</v>
      </c>
      <c r="D11" s="1423"/>
      <c r="E11" s="1435"/>
      <c r="F11" s="814"/>
      <c r="G11" s="821"/>
    </row>
    <row r="12" spans="1:10" ht="14.1" customHeight="1" thickBot="1">
      <c r="A12" s="1641"/>
      <c r="B12" s="1425"/>
      <c r="C12" s="1436" t="s">
        <v>139</v>
      </c>
      <c r="D12" s="1425"/>
      <c r="E12" s="1436"/>
      <c r="F12" s="816"/>
      <c r="G12" s="817"/>
    </row>
    <row r="13" spans="1:10" ht="14.1" hidden="1" customHeight="1">
      <c r="A13" s="1641"/>
      <c r="B13" s="1426"/>
      <c r="C13" s="1437"/>
      <c r="D13" s="1426"/>
      <c r="E13" s="1437"/>
      <c r="F13" s="818"/>
      <c r="G13" s="819"/>
    </row>
    <row r="14" spans="1:10" ht="14.1" hidden="1" customHeight="1">
      <c r="A14" s="1641"/>
      <c r="B14" s="1423"/>
      <c r="C14" s="1435"/>
      <c r="D14" s="1423"/>
      <c r="E14" s="1435"/>
      <c r="F14" s="820"/>
      <c r="G14" s="821"/>
    </row>
    <row r="15" spans="1:10" ht="14.1" hidden="1" customHeight="1" thickBot="1">
      <c r="A15" s="1642"/>
      <c r="B15" s="1428"/>
      <c r="C15" s="1438"/>
      <c r="D15" s="1428"/>
      <c r="E15" s="1438"/>
      <c r="F15" s="822"/>
      <c r="G15" s="823"/>
    </row>
    <row r="16" spans="1:10" s="1443" customFormat="1" ht="30" customHeight="1">
      <c r="A16" s="1656" t="s">
        <v>421</v>
      </c>
      <c r="B16" s="1421"/>
      <c r="C16" s="1434" t="s">
        <v>336</v>
      </c>
      <c r="D16" s="1421"/>
      <c r="E16" s="1434" t="s">
        <v>337</v>
      </c>
      <c r="F16" s="832"/>
      <c r="G16" s="1442"/>
    </row>
    <row r="17" spans="1:9" ht="14.1" customHeight="1">
      <c r="A17" s="1652"/>
      <c r="B17" s="1423"/>
      <c r="C17" s="1435" t="s">
        <v>444</v>
      </c>
      <c r="D17" s="1423"/>
      <c r="E17" s="1435" t="s">
        <v>444</v>
      </c>
      <c r="F17" s="761"/>
      <c r="G17" s="752"/>
    </row>
    <row r="18" spans="1:9" ht="14.1" customHeight="1" thickBot="1">
      <c r="A18" s="1652"/>
      <c r="B18" s="1425"/>
      <c r="C18" s="1436" t="s">
        <v>109</v>
      </c>
      <c r="D18" s="1425"/>
      <c r="E18" s="1436" t="s">
        <v>114</v>
      </c>
      <c r="F18" s="753"/>
      <c r="G18" s="754"/>
    </row>
    <row r="19" spans="1:9" ht="14.1" hidden="1" customHeight="1">
      <c r="A19" s="1652"/>
      <c r="B19" s="1426"/>
      <c r="C19" s="1437"/>
      <c r="D19" s="1426"/>
      <c r="E19" s="1437"/>
      <c r="F19" s="755"/>
      <c r="G19" s="756"/>
    </row>
    <row r="20" spans="1:9" ht="14.1" hidden="1" customHeight="1">
      <c r="A20" s="1652"/>
      <c r="B20" s="1423"/>
      <c r="C20" s="1435"/>
      <c r="D20" s="1423"/>
      <c r="E20" s="1435"/>
      <c r="F20" s="761"/>
      <c r="G20" s="752"/>
    </row>
    <row r="21" spans="1:9" ht="14.1" hidden="1" customHeight="1" thickBot="1">
      <c r="A21" s="1653"/>
      <c r="B21" s="1428"/>
      <c r="C21" s="1438"/>
      <c r="D21" s="1428"/>
      <c r="E21" s="1438"/>
      <c r="F21" s="757"/>
      <c r="G21" s="758"/>
    </row>
    <row r="22" spans="1:9" s="1443" customFormat="1" ht="30" customHeight="1">
      <c r="A22" s="1654" t="s">
        <v>422</v>
      </c>
      <c r="B22" s="1421"/>
      <c r="C22" s="1434" t="s">
        <v>284</v>
      </c>
      <c r="D22" s="1421"/>
      <c r="E22" s="1434"/>
      <c r="F22" s="831"/>
      <c r="G22" s="833"/>
    </row>
    <row r="23" spans="1:9" ht="14.1" customHeight="1">
      <c r="A23" s="1649"/>
      <c r="B23" s="1423"/>
      <c r="C23" s="1435" t="s">
        <v>444</v>
      </c>
      <c r="D23" s="1423"/>
      <c r="E23" s="1435"/>
      <c r="F23" s="814"/>
      <c r="G23" s="821"/>
    </row>
    <row r="24" spans="1:9" ht="14.1" customHeight="1" thickBot="1">
      <c r="A24" s="1649"/>
      <c r="B24" s="1425"/>
      <c r="C24" s="1436" t="s">
        <v>133</v>
      </c>
      <c r="D24" s="1425"/>
      <c r="E24" s="1436"/>
      <c r="F24" s="816"/>
      <c r="G24" s="817"/>
    </row>
    <row r="25" spans="1:9" ht="14.1" hidden="1" customHeight="1">
      <c r="A25" s="1649"/>
      <c r="B25" s="1426"/>
      <c r="C25" s="1437"/>
      <c r="D25" s="1426"/>
      <c r="E25" s="1437"/>
      <c r="F25" s="818"/>
      <c r="G25" s="819"/>
    </row>
    <row r="26" spans="1:9" ht="14.1" hidden="1" customHeight="1">
      <c r="A26" s="1649"/>
      <c r="B26" s="1423"/>
      <c r="C26" s="1435"/>
      <c r="D26" s="1423"/>
      <c r="E26" s="1435"/>
      <c r="F26" s="820"/>
      <c r="G26" s="821"/>
    </row>
    <row r="27" spans="1:9" ht="14.1" hidden="1" customHeight="1" thickBot="1">
      <c r="A27" s="1650"/>
      <c r="B27" s="1428"/>
      <c r="C27" s="1438"/>
      <c r="D27" s="1428"/>
      <c r="E27" s="1438"/>
      <c r="F27" s="822"/>
      <c r="G27" s="823"/>
    </row>
    <row r="28" spans="1:9" s="1443" customFormat="1" ht="30" customHeight="1">
      <c r="A28" s="1656" t="s">
        <v>423</v>
      </c>
      <c r="B28" s="1421"/>
      <c r="C28" s="1434" t="s">
        <v>287</v>
      </c>
      <c r="D28" s="1421"/>
      <c r="E28" s="1434"/>
      <c r="F28" s="832"/>
      <c r="G28" s="1442"/>
    </row>
    <row r="29" spans="1:9" ht="14.1" customHeight="1">
      <c r="A29" s="1652"/>
      <c r="B29" s="1423"/>
      <c r="C29" s="1435" t="s">
        <v>444</v>
      </c>
      <c r="D29" s="1423"/>
      <c r="E29" s="1435"/>
      <c r="F29" s="761"/>
      <c r="G29" s="752"/>
    </row>
    <row r="30" spans="1:9" ht="13.5" customHeight="1" thickBot="1">
      <c r="A30" s="1652"/>
      <c r="B30" s="1425"/>
      <c r="C30" s="1436" t="s">
        <v>97</v>
      </c>
      <c r="D30" s="1425"/>
      <c r="E30" s="1436"/>
      <c r="F30" s="753"/>
      <c r="G30" s="754"/>
    </row>
    <row r="31" spans="1:9" ht="14.1" hidden="1" customHeight="1">
      <c r="A31" s="1652"/>
      <c r="B31" s="1426"/>
      <c r="C31" s="1437"/>
      <c r="D31" s="1426"/>
      <c r="E31" s="1437"/>
      <c r="F31" s="755"/>
      <c r="G31" s="756"/>
      <c r="H31" s="7"/>
      <c r="I31" s="7"/>
    </row>
    <row r="32" spans="1:9" ht="14.1" hidden="1" customHeight="1">
      <c r="A32" s="1652"/>
      <c r="B32" s="1423"/>
      <c r="C32" s="1435"/>
      <c r="D32" s="1423"/>
      <c r="E32" s="1435"/>
      <c r="F32" s="761"/>
      <c r="G32" s="752"/>
    </row>
    <row r="33" spans="1:7" ht="14.1" hidden="1" customHeight="1" thickBot="1">
      <c r="A33" s="1653"/>
      <c r="B33" s="1428"/>
      <c r="C33" s="1438"/>
      <c r="D33" s="1428"/>
      <c r="E33" s="1438"/>
      <c r="F33" s="757"/>
      <c r="G33" s="758"/>
    </row>
    <row r="34" spans="1:7" s="1443" customFormat="1" ht="30" customHeight="1">
      <c r="A34" s="1654" t="s">
        <v>424</v>
      </c>
      <c r="B34" s="1421"/>
      <c r="C34" s="1434" t="s">
        <v>283</v>
      </c>
      <c r="D34" s="1421"/>
      <c r="E34" s="1434"/>
      <c r="F34" s="831"/>
      <c r="G34" s="833"/>
    </row>
    <row r="35" spans="1:7" ht="14.1" customHeight="1">
      <c r="A35" s="1649"/>
      <c r="B35" s="1423"/>
      <c r="C35" s="1435" t="s">
        <v>444</v>
      </c>
      <c r="D35" s="1423"/>
      <c r="E35" s="1435"/>
      <c r="F35" s="820"/>
      <c r="G35" s="821"/>
    </row>
    <row r="36" spans="1:7" ht="14.1" customHeight="1" thickBot="1">
      <c r="A36" s="1649"/>
      <c r="B36" s="1425"/>
      <c r="C36" s="1436" t="s">
        <v>128</v>
      </c>
      <c r="D36" s="1425"/>
      <c r="E36" s="1436"/>
      <c r="F36" s="816"/>
      <c r="G36" s="817"/>
    </row>
    <row r="37" spans="1:7" ht="14.1" hidden="1" customHeight="1">
      <c r="A37" s="1649"/>
      <c r="B37" s="1426"/>
      <c r="C37" s="1437"/>
      <c r="D37" s="1426"/>
      <c r="E37" s="1437"/>
      <c r="F37" s="818"/>
      <c r="G37" s="819"/>
    </row>
    <row r="38" spans="1:7" ht="14.1" hidden="1" customHeight="1">
      <c r="A38" s="1649"/>
      <c r="B38" s="1423"/>
      <c r="C38" s="1435"/>
      <c r="D38" s="1423"/>
      <c r="E38" s="1435"/>
      <c r="F38" s="820"/>
      <c r="G38" s="821"/>
    </row>
    <row r="39" spans="1:7" ht="14.1" hidden="1" customHeight="1" thickBot="1">
      <c r="A39" s="1650"/>
      <c r="B39" s="1428"/>
      <c r="C39" s="1438"/>
      <c r="D39" s="1428"/>
      <c r="E39" s="1438"/>
      <c r="F39" s="822"/>
      <c r="G39" s="823"/>
    </row>
    <row r="40" spans="1:7" s="1443" customFormat="1" ht="30" customHeight="1">
      <c r="A40" s="1664" t="s">
        <v>425</v>
      </c>
      <c r="B40" s="1421"/>
      <c r="C40" s="1434" t="s">
        <v>286</v>
      </c>
      <c r="D40" s="1421"/>
      <c r="E40" s="1434"/>
    </row>
    <row r="41" spans="1:7">
      <c r="A41" s="1665"/>
      <c r="B41" s="1423"/>
      <c r="C41" s="1435" t="s">
        <v>444</v>
      </c>
      <c r="D41" s="1423"/>
      <c r="E41" s="1435"/>
      <c r="F41" s="9"/>
      <c r="G41" s="19"/>
    </row>
    <row r="42" spans="1:7" ht="15.75" thickBot="1">
      <c r="A42" s="1665"/>
      <c r="B42" s="1425"/>
      <c r="C42" s="1436" t="s">
        <v>130</v>
      </c>
      <c r="D42" s="1425"/>
      <c r="E42" s="1436"/>
    </row>
    <row r="43" spans="1:7" hidden="1">
      <c r="A43" s="1665"/>
      <c r="B43" s="1426"/>
      <c r="C43" s="1427"/>
      <c r="D43" s="1426"/>
      <c r="E43" s="1427"/>
    </row>
    <row r="44" spans="1:7" hidden="1">
      <c r="A44" s="1665"/>
      <c r="B44" s="1423"/>
      <c r="C44" s="1424"/>
      <c r="D44" s="1423"/>
      <c r="E44" s="1424"/>
    </row>
    <row r="45" spans="1:7" ht="15.75" hidden="1" thickBot="1">
      <c r="A45" s="1666"/>
      <c r="B45" s="1428"/>
      <c r="C45" s="1429"/>
      <c r="D45" s="1428"/>
      <c r="E45" s="1429"/>
    </row>
    <row r="46" spans="1:7" s="1443" customFormat="1" ht="30" customHeight="1">
      <c r="A46" s="1640" t="s">
        <v>434</v>
      </c>
      <c r="B46" s="1421"/>
      <c r="C46" s="1434"/>
      <c r="D46" s="1421"/>
      <c r="E46" s="1517" t="s">
        <v>362</v>
      </c>
    </row>
    <row r="47" spans="1:7">
      <c r="A47" s="1641"/>
      <c r="B47" s="1423"/>
      <c r="C47" s="1435"/>
      <c r="D47" s="1423"/>
      <c r="E47" s="1518" t="s">
        <v>428</v>
      </c>
    </row>
    <row r="48" spans="1:7">
      <c r="A48" s="1641"/>
      <c r="B48" s="1425"/>
      <c r="C48" s="1436"/>
      <c r="D48" s="1425"/>
      <c r="E48" s="1519" t="s">
        <v>96</v>
      </c>
    </row>
    <row r="49" spans="1:6" hidden="1">
      <c r="A49" s="1641"/>
      <c r="B49" s="818"/>
      <c r="C49" s="818"/>
      <c r="D49" s="818"/>
      <c r="E49" s="818"/>
    </row>
    <row r="50" spans="1:6" hidden="1">
      <c r="A50" s="1641"/>
      <c r="B50" s="820"/>
      <c r="C50" s="814"/>
      <c r="D50" s="820"/>
      <c r="E50" s="820"/>
    </row>
    <row r="51" spans="1:6" ht="15.75" hidden="1" thickBot="1">
      <c r="A51" s="1642"/>
      <c r="B51" s="822"/>
      <c r="C51" s="822"/>
      <c r="D51" s="822"/>
      <c r="E51" s="822"/>
    </row>
    <row r="52" spans="1:6" ht="9.75" customHeight="1"/>
    <row r="53" spans="1:6">
      <c r="A53" s="1655" t="s">
        <v>31</v>
      </c>
      <c r="B53" s="1655"/>
      <c r="C53" s="20">
        <f ca="1">NOW()</f>
        <v>43817.587739351897</v>
      </c>
      <c r="E53" s="9" t="s">
        <v>21</v>
      </c>
      <c r="F53" s="9"/>
    </row>
  </sheetData>
  <sheetProtection password="EAE7" sheet="1" objects="1" scenarios="1"/>
  <mergeCells count="14">
    <mergeCell ref="A1:E1"/>
    <mergeCell ref="A2:E2"/>
    <mergeCell ref="A3:B3"/>
    <mergeCell ref="A4:B4"/>
    <mergeCell ref="A5:E5"/>
    <mergeCell ref="A53:B53"/>
    <mergeCell ref="F3:G3"/>
    <mergeCell ref="A10:A15"/>
    <mergeCell ref="A16:A21"/>
    <mergeCell ref="A22:A27"/>
    <mergeCell ref="A28:A33"/>
    <mergeCell ref="A34:A39"/>
    <mergeCell ref="A40:A45"/>
    <mergeCell ref="A46:A51"/>
  </mergeCells>
  <conditionalFormatting sqref="C53">
    <cfRule type="cellIs" dxfId="9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 B43:E43 B40:E40 B49:E49 B46:E46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51:E51 B48:E48 B39:G39 B36:G36 B33:G33 B30:G30 B27:G27 B24:G24 B21:G21 B18:G18 B15:G15 B45:E45 B42:E42">
      <formula1>ABR_Enseignants</formula1>
    </dataValidation>
  </dataValidations>
  <printOptions horizontalCentered="1" verticalCentered="1"/>
  <pageMargins left="0" right="0" top="0" bottom="0" header="0" footer="0"/>
  <pageSetup paperSize="9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1:J47"/>
  <sheetViews>
    <sheetView topLeftCell="A4" zoomScaleNormal="100" workbookViewId="0">
      <selection sqref="A1:E47"/>
    </sheetView>
  </sheetViews>
  <sheetFormatPr baseColWidth="10" defaultRowHeight="15"/>
  <cols>
    <col min="1" max="1" width="19.42578125" bestFit="1" customWidth="1"/>
    <col min="2" max="5" width="28.7109375" customWidth="1"/>
    <col min="6" max="6" width="43.42578125" hidden="1" customWidth="1"/>
    <col min="7" max="7" width="17.5703125" hidden="1" customWidth="1"/>
    <col min="9" max="9" width="11" customWidth="1"/>
    <col min="10" max="10" width="11.42578125" hidden="1" customWidth="1"/>
  </cols>
  <sheetData>
    <row r="1" spans="1:10" ht="15.95" customHeight="1">
      <c r="A1" s="1658" t="s">
        <v>7</v>
      </c>
      <c r="B1" s="1658"/>
      <c r="C1" s="1658"/>
      <c r="D1" s="1658"/>
      <c r="E1" s="1658"/>
      <c r="F1" s="4"/>
      <c r="G1" s="4"/>
      <c r="H1" s="4"/>
      <c r="I1" s="4"/>
      <c r="J1" s="4"/>
    </row>
    <row r="2" spans="1:10" ht="15.95" customHeight="1">
      <c r="A2" s="1658" t="s">
        <v>8</v>
      </c>
      <c r="B2" s="1658"/>
      <c r="C2" s="1658"/>
      <c r="D2" s="1658"/>
      <c r="E2" s="1658"/>
      <c r="F2" s="4"/>
      <c r="G2" s="4"/>
      <c r="H2" s="4"/>
      <c r="I2" s="4"/>
      <c r="J2" s="4"/>
    </row>
    <row r="3" spans="1:10" ht="14.25" customHeight="1">
      <c r="A3" s="1662" t="s">
        <v>9</v>
      </c>
      <c r="B3" s="1662"/>
      <c r="C3" s="1"/>
      <c r="D3" s="1"/>
      <c r="E3" s="2"/>
      <c r="F3" s="1662"/>
      <c r="G3" s="1662"/>
    </row>
    <row r="4" spans="1:10" ht="13.5" customHeight="1">
      <c r="A4" s="1662" t="s">
        <v>10</v>
      </c>
      <c r="B4" s="1662"/>
      <c r="C4" s="1"/>
      <c r="D4" s="1" t="s">
        <v>27</v>
      </c>
      <c r="E4" s="29" t="str">
        <f>L3MET!E4</f>
        <v>2019 -2020</v>
      </c>
      <c r="H4" s="1"/>
      <c r="I4" s="1"/>
      <c r="J4" s="1"/>
    </row>
    <row r="5" spans="1:10" ht="20.25" customHeight="1">
      <c r="A5" s="1657" t="s">
        <v>415</v>
      </c>
      <c r="B5" s="1657"/>
      <c r="C5" s="1657"/>
      <c r="D5" s="1657"/>
      <c r="E5" s="1657"/>
      <c r="F5" s="5"/>
      <c r="G5" s="5"/>
      <c r="H5" s="5"/>
      <c r="I5" s="5"/>
      <c r="J5" s="5"/>
    </row>
    <row r="6" spans="1:10" ht="13.5" customHeight="1">
      <c r="A6" s="1418" t="s">
        <v>28</v>
      </c>
      <c r="B6" s="11" t="s">
        <v>32</v>
      </c>
      <c r="C6" s="13"/>
      <c r="D6" s="22" t="s">
        <v>82</v>
      </c>
      <c r="E6" s="22" t="s">
        <v>83</v>
      </c>
    </row>
    <row r="7" spans="1:10" ht="13.5" customHeight="1">
      <c r="A7" s="1419" t="s">
        <v>29</v>
      </c>
      <c r="B7" s="11" t="s">
        <v>370</v>
      </c>
      <c r="C7" s="10"/>
      <c r="D7" s="11" t="s">
        <v>30</v>
      </c>
      <c r="E7" s="12">
        <v>3</v>
      </c>
      <c r="I7" s="3"/>
      <c r="J7" s="3" t="s">
        <v>19</v>
      </c>
    </row>
    <row r="8" spans="1:10" ht="5.25" customHeight="1" thickBot="1">
      <c r="A8" s="14"/>
      <c r="B8" s="14"/>
      <c r="C8" s="14"/>
      <c r="D8" s="14"/>
      <c r="E8" s="14"/>
      <c r="F8" s="14"/>
      <c r="G8" s="14"/>
    </row>
    <row r="9" spans="1:10" ht="24" customHeight="1" thickBot="1">
      <c r="A9" s="830" t="s">
        <v>12</v>
      </c>
      <c r="B9" s="953" t="s">
        <v>416</v>
      </c>
      <c r="C9" s="953" t="s">
        <v>417</v>
      </c>
      <c r="D9" s="953" t="s">
        <v>418</v>
      </c>
      <c r="E9" s="953" t="s">
        <v>419</v>
      </c>
      <c r="F9" s="828" t="s">
        <v>17</v>
      </c>
      <c r="G9" s="829" t="s">
        <v>18</v>
      </c>
      <c r="H9" s="6"/>
    </row>
    <row r="10" spans="1:10" ht="30" customHeight="1">
      <c r="A10" s="1654" t="s">
        <v>420</v>
      </c>
      <c r="B10" s="1421"/>
      <c r="C10" s="1434"/>
      <c r="D10" s="1421"/>
      <c r="E10" s="1434" t="s">
        <v>305</v>
      </c>
      <c r="F10" s="1395"/>
      <c r="G10" s="750"/>
    </row>
    <row r="11" spans="1:10" ht="14.1" customHeight="1">
      <c r="A11" s="1649"/>
      <c r="B11" s="1423"/>
      <c r="C11" s="1435"/>
      <c r="D11" s="1423"/>
      <c r="E11" s="1435" t="s">
        <v>427</v>
      </c>
      <c r="F11" s="86"/>
      <c r="G11" s="752"/>
    </row>
    <row r="12" spans="1:10" ht="14.1" customHeight="1" thickBot="1">
      <c r="A12" s="1649"/>
      <c r="B12" s="1425"/>
      <c r="C12" s="1436"/>
      <c r="D12" s="1425"/>
      <c r="E12" s="1436" t="s">
        <v>140</v>
      </c>
      <c r="F12" s="1397"/>
      <c r="G12" s="754"/>
    </row>
    <row r="13" spans="1:10" ht="6" hidden="1" customHeight="1">
      <c r="A13" s="1649"/>
      <c r="B13" s="1426"/>
      <c r="C13" s="1437"/>
      <c r="D13" s="1426"/>
      <c r="E13" s="1437"/>
      <c r="F13" s="1398"/>
      <c r="G13" s="756"/>
    </row>
    <row r="14" spans="1:10" ht="6" hidden="1" customHeight="1">
      <c r="A14" s="1649"/>
      <c r="B14" s="1423"/>
      <c r="C14" s="1435"/>
      <c r="D14" s="1423"/>
      <c r="E14" s="1435"/>
      <c r="F14" s="1396"/>
      <c r="G14" s="752"/>
    </row>
    <row r="15" spans="1:10" ht="6" hidden="1" customHeight="1" thickBot="1">
      <c r="A15" s="1650"/>
      <c r="B15" s="1428"/>
      <c r="C15" s="1438"/>
      <c r="D15" s="1428"/>
      <c r="E15" s="1438"/>
      <c r="F15" s="1399"/>
      <c r="G15" s="758"/>
    </row>
    <row r="16" spans="1:10" ht="30" customHeight="1">
      <c r="A16" s="1656" t="s">
        <v>421</v>
      </c>
      <c r="B16" s="1421"/>
      <c r="C16" s="1434" t="s">
        <v>308</v>
      </c>
      <c r="D16" s="1421"/>
      <c r="E16" s="1434" t="s">
        <v>199</v>
      </c>
      <c r="F16" s="1395"/>
      <c r="G16" s="813"/>
    </row>
    <row r="17" spans="1:9" ht="14.1" customHeight="1">
      <c r="A17" s="1652"/>
      <c r="B17" s="1423"/>
      <c r="C17" s="1435" t="s">
        <v>427</v>
      </c>
      <c r="D17" s="1423"/>
      <c r="E17" s="1435" t="s">
        <v>427</v>
      </c>
      <c r="F17" s="86"/>
      <c r="G17" s="821"/>
    </row>
    <row r="18" spans="1:9" ht="14.1" customHeight="1" thickBot="1">
      <c r="A18" s="1652"/>
      <c r="B18" s="1425"/>
      <c r="C18" s="1436" t="s">
        <v>107</v>
      </c>
      <c r="D18" s="1425"/>
      <c r="E18" s="1436" t="s">
        <v>109</v>
      </c>
      <c r="F18" s="1397"/>
      <c r="G18" s="817"/>
    </row>
    <row r="19" spans="1:9" ht="14.1" hidden="1" customHeight="1">
      <c r="A19" s="1652"/>
      <c r="B19" s="1426"/>
      <c r="C19" s="1437"/>
      <c r="D19" s="1426"/>
      <c r="E19" s="1437"/>
      <c r="F19" s="1398"/>
      <c r="G19" s="819"/>
    </row>
    <row r="20" spans="1:9" ht="14.1" hidden="1" customHeight="1">
      <c r="A20" s="1652"/>
      <c r="B20" s="1423"/>
      <c r="C20" s="1435"/>
      <c r="D20" s="1423"/>
      <c r="E20" s="1435"/>
      <c r="F20" s="1396"/>
      <c r="G20" s="821"/>
    </row>
    <row r="21" spans="1:9" ht="14.1" hidden="1" customHeight="1" thickBot="1">
      <c r="A21" s="1653"/>
      <c r="B21" s="1428"/>
      <c r="C21" s="1438"/>
      <c r="D21" s="1428"/>
      <c r="E21" s="1438"/>
      <c r="F21" s="1399"/>
      <c r="G21" s="823"/>
    </row>
    <row r="22" spans="1:9" ht="30" customHeight="1">
      <c r="A22" s="1654" t="s">
        <v>422</v>
      </c>
      <c r="B22" s="1421"/>
      <c r="C22" s="1468" t="s">
        <v>282</v>
      </c>
      <c r="D22" s="1421"/>
      <c r="E22" s="1434" t="s">
        <v>306</v>
      </c>
      <c r="F22" s="1395"/>
      <c r="G22" s="750"/>
    </row>
    <row r="23" spans="1:9" ht="14.1" customHeight="1">
      <c r="A23" s="1649"/>
      <c r="B23" s="1423"/>
      <c r="C23" s="1469" t="s">
        <v>427</v>
      </c>
      <c r="D23" s="1423"/>
      <c r="E23" s="1435" t="s">
        <v>427</v>
      </c>
      <c r="F23" s="86"/>
      <c r="G23" s="752"/>
    </row>
    <row r="24" spans="1:9" ht="14.1" customHeight="1" thickBot="1">
      <c r="A24" s="1649"/>
      <c r="B24" s="1425"/>
      <c r="C24" s="1470" t="s">
        <v>104</v>
      </c>
      <c r="D24" s="1425"/>
      <c r="E24" s="1436" t="s">
        <v>102</v>
      </c>
      <c r="F24" s="1397"/>
      <c r="G24" s="754"/>
    </row>
    <row r="25" spans="1:9" ht="14.1" hidden="1" customHeight="1">
      <c r="A25" s="1649"/>
      <c r="B25" s="1426"/>
      <c r="C25" s="1437"/>
      <c r="D25" s="1426"/>
      <c r="E25" s="1437"/>
      <c r="F25" s="1398"/>
      <c r="G25" s="756"/>
    </row>
    <row r="26" spans="1:9" ht="14.1" hidden="1" customHeight="1">
      <c r="A26" s="1649"/>
      <c r="B26" s="1423"/>
      <c r="C26" s="1435"/>
      <c r="D26" s="1423"/>
      <c r="E26" s="1435"/>
      <c r="F26" s="1396"/>
      <c r="G26" s="752"/>
    </row>
    <row r="27" spans="1:9" ht="14.1" hidden="1" customHeight="1" thickBot="1">
      <c r="A27" s="1650"/>
      <c r="B27" s="1428"/>
      <c r="C27" s="1438"/>
      <c r="D27" s="1428"/>
      <c r="E27" s="1438"/>
      <c r="F27" s="1399"/>
      <c r="G27" s="758"/>
    </row>
    <row r="28" spans="1:9" ht="30" customHeight="1">
      <c r="A28" s="1656" t="s">
        <v>423</v>
      </c>
      <c r="B28" s="1421"/>
      <c r="C28" s="1434" t="s">
        <v>304</v>
      </c>
      <c r="D28" s="1421"/>
      <c r="E28" s="1434"/>
      <c r="F28" s="1395"/>
      <c r="G28" s="813"/>
    </row>
    <row r="29" spans="1:9" ht="14.1" customHeight="1">
      <c r="A29" s="1652"/>
      <c r="B29" s="1423"/>
      <c r="C29" s="1435" t="s">
        <v>427</v>
      </c>
      <c r="D29" s="1423"/>
      <c r="E29" s="1435"/>
      <c r="F29" s="86"/>
      <c r="G29" s="821"/>
    </row>
    <row r="30" spans="1:9" ht="14.1" customHeight="1" thickBot="1">
      <c r="A30" s="1652"/>
      <c r="B30" s="1425"/>
      <c r="C30" s="1436" t="s">
        <v>107</v>
      </c>
      <c r="D30" s="1425"/>
      <c r="E30" s="1436"/>
      <c r="F30" s="1397"/>
      <c r="G30" s="817"/>
    </row>
    <row r="31" spans="1:9" ht="14.1" hidden="1" customHeight="1">
      <c r="A31" s="1652"/>
      <c r="B31" s="1426"/>
      <c r="C31" s="1437"/>
      <c r="D31" s="1426"/>
      <c r="E31" s="1437"/>
      <c r="F31" s="1398"/>
      <c r="G31" s="819"/>
      <c r="H31" s="7"/>
      <c r="I31" s="7"/>
    </row>
    <row r="32" spans="1:9" ht="14.1" hidden="1" customHeight="1">
      <c r="A32" s="1652"/>
      <c r="B32" s="1423"/>
      <c r="C32" s="1435"/>
      <c r="D32" s="1423"/>
      <c r="E32" s="1435"/>
      <c r="F32" s="1396"/>
      <c r="G32" s="821"/>
    </row>
    <row r="33" spans="1:7" ht="14.1" hidden="1" customHeight="1" thickBot="1">
      <c r="A33" s="1653"/>
      <c r="B33" s="1428"/>
      <c r="C33" s="1438"/>
      <c r="D33" s="1428"/>
      <c r="E33" s="1438"/>
      <c r="F33" s="1399"/>
      <c r="G33" s="823"/>
    </row>
    <row r="34" spans="1:7" ht="30" customHeight="1">
      <c r="A34" s="1654" t="s">
        <v>424</v>
      </c>
      <c r="B34" s="1421"/>
      <c r="C34" s="1434" t="s">
        <v>309</v>
      </c>
      <c r="D34" s="1421"/>
      <c r="E34" s="1434" t="s">
        <v>311</v>
      </c>
      <c r="F34" s="1395"/>
      <c r="G34" s="750"/>
    </row>
    <row r="35" spans="1:7" ht="14.1" customHeight="1">
      <c r="A35" s="1649"/>
      <c r="B35" s="1423"/>
      <c r="C35" s="1435" t="s">
        <v>427</v>
      </c>
      <c r="D35" s="1423"/>
      <c r="E35" s="1435" t="s">
        <v>427</v>
      </c>
      <c r="F35" s="1396"/>
      <c r="G35" s="752"/>
    </row>
    <row r="36" spans="1:7" ht="14.1" customHeight="1" thickBot="1">
      <c r="A36" s="1649"/>
      <c r="B36" s="1425"/>
      <c r="C36" s="1436" t="s">
        <v>140</v>
      </c>
      <c r="D36" s="1425"/>
      <c r="E36" s="1436" t="s">
        <v>111</v>
      </c>
      <c r="F36" s="1397"/>
      <c r="G36" s="754"/>
    </row>
    <row r="37" spans="1:7" ht="14.1" hidden="1" customHeight="1">
      <c r="A37" s="1649"/>
      <c r="B37" s="1421"/>
      <c r="C37" s="1434"/>
      <c r="D37" s="1421"/>
      <c r="E37" s="1434"/>
      <c r="F37" s="1398"/>
      <c r="G37" s="756"/>
    </row>
    <row r="38" spans="1:7" ht="14.1" hidden="1" customHeight="1">
      <c r="A38" s="1649"/>
      <c r="B38" s="1423"/>
      <c r="C38" s="1435"/>
      <c r="D38" s="1423"/>
      <c r="E38" s="1435"/>
      <c r="F38" s="1396"/>
      <c r="G38" s="752"/>
    </row>
    <row r="39" spans="1:7" ht="14.1" hidden="1" customHeight="1" thickBot="1">
      <c r="A39" s="1650"/>
      <c r="B39" s="1425"/>
      <c r="C39" s="1436"/>
      <c r="D39" s="1425"/>
      <c r="E39" s="1436"/>
      <c r="F39" s="757"/>
      <c r="G39" s="758"/>
    </row>
    <row r="40" spans="1:7" ht="24.75" customHeight="1">
      <c r="A40" s="1656" t="s">
        <v>425</v>
      </c>
      <c r="B40" s="1421"/>
      <c r="C40" s="1471" t="s">
        <v>310</v>
      </c>
      <c r="D40" s="1421"/>
      <c r="E40" s="1434"/>
    </row>
    <row r="41" spans="1:7">
      <c r="A41" s="1652"/>
      <c r="B41" s="1423"/>
      <c r="C41" s="1472" t="s">
        <v>430</v>
      </c>
      <c r="D41" s="1423"/>
      <c r="E41" s="1435"/>
      <c r="F41" s="9"/>
      <c r="G41" s="19"/>
    </row>
    <row r="42" spans="1:7">
      <c r="A42" s="1652"/>
      <c r="B42" s="1425"/>
      <c r="C42" s="1473" t="s">
        <v>134</v>
      </c>
      <c r="D42" s="1425"/>
      <c r="E42" s="1436"/>
      <c r="F42" s="9"/>
    </row>
    <row r="43" spans="1:7" ht="15" hidden="1" customHeight="1">
      <c r="A43" s="1652"/>
      <c r="B43" s="1439"/>
      <c r="C43" s="1439"/>
      <c r="D43" s="1439"/>
      <c r="E43" s="1439"/>
    </row>
    <row r="44" spans="1:7" ht="15" hidden="1" customHeight="1">
      <c r="A44" s="1652"/>
      <c r="B44" s="1396"/>
      <c r="C44" s="86"/>
      <c r="D44" s="1396"/>
      <c r="E44" s="1396"/>
    </row>
    <row r="45" spans="1:7" ht="15.75" hidden="1" customHeight="1" thickBot="1">
      <c r="A45" s="1653"/>
      <c r="B45" s="1397"/>
      <c r="C45" s="1397"/>
      <c r="D45" s="1397"/>
      <c r="E45" s="1397"/>
    </row>
    <row r="46" spans="1:7" ht="9" customHeight="1"/>
    <row r="47" spans="1:7">
      <c r="A47" s="1655" t="s">
        <v>31</v>
      </c>
      <c r="B47" s="1655"/>
      <c r="C47" s="20">
        <f ca="1">NOW()</f>
        <v>43817.587739351897</v>
      </c>
      <c r="E47" s="9" t="s">
        <v>21</v>
      </c>
    </row>
  </sheetData>
  <sheetProtection password="EAE7" sheet="1" objects="1" scenarios="1"/>
  <mergeCells count="13">
    <mergeCell ref="A1:E1"/>
    <mergeCell ref="A3:B3"/>
    <mergeCell ref="A4:B4"/>
    <mergeCell ref="A2:E2"/>
    <mergeCell ref="A5:E5"/>
    <mergeCell ref="A40:A45"/>
    <mergeCell ref="A47:B47"/>
    <mergeCell ref="F3:G3"/>
    <mergeCell ref="A10:A15"/>
    <mergeCell ref="A16:A21"/>
    <mergeCell ref="A22:A27"/>
    <mergeCell ref="A28:A33"/>
    <mergeCell ref="A34:A39"/>
  </mergeCells>
  <conditionalFormatting sqref="C47">
    <cfRule type="cellIs" dxfId="8" priority="1" operator="equal">
      <formula>FALSE</formula>
    </cfRule>
  </conditionalFormatting>
  <dataValidations count="5">
    <dataValidation type="list" allowBlank="1" showInputMessage="1" showErrorMessage="1" sqref="C10:G10 B13:G13 B16:G16 B19:G19 B22:G22 B25:G25 B28:G28 B31:G31 B34:G34 B37:G37 B40:E40 B43:E43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15:G15 B18:G18 B21:G21 B24:G24 B27:G27 B30:G30 B33:G33 B36:G36 B39:G39 B42:E42 B45:E45">
      <formula1>ABR_Enseignants</formula1>
    </dataValidation>
  </dataValidations>
  <printOptions horizontalCentered="1" verticalCentered="1"/>
  <pageMargins left="0" right="0" top="0" bottom="0" header="0" footer="0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110</vt:i4>
      </vt:variant>
    </vt:vector>
  </HeadingPairs>
  <TitlesOfParts>
    <vt:vector size="128" baseType="lpstr">
      <vt:lpstr>Caharge_Pédagogique</vt:lpstr>
      <vt:lpstr>Emploi du temps_enseignants</vt:lpstr>
      <vt:lpstr>L3MET</vt:lpstr>
      <vt:lpstr>L3CM</vt:lpstr>
      <vt:lpstr>L3ENRG</vt:lpstr>
      <vt:lpstr>M1MET</vt:lpstr>
      <vt:lpstr>M1CM</vt:lpstr>
      <vt:lpstr>M1ENRG</vt:lpstr>
      <vt:lpstr>M2MET</vt:lpstr>
      <vt:lpstr>M2CM</vt:lpstr>
      <vt:lpstr>M2ENRG</vt:lpstr>
      <vt:lpstr>Affectation_S1</vt:lpstr>
      <vt:lpstr>Affectation_S2</vt:lpstr>
      <vt:lpstr>TOUT_MODULES</vt:lpstr>
      <vt:lpstr>Charge Enseignants</vt:lpstr>
      <vt:lpstr>Occupation Salle</vt:lpstr>
      <vt:lpstr>Planning_Global</vt:lpstr>
      <vt:lpstr>Surveillance_Enseignant</vt:lpstr>
      <vt:lpstr>A.ALIOUALI</vt:lpstr>
      <vt:lpstr>A.BEGAR</vt:lpstr>
      <vt:lpstr>A.BENARAFAOUI</vt:lpstr>
      <vt:lpstr>A.BENCHABANE</vt:lpstr>
      <vt:lpstr>A.BOUHDJAR</vt:lpstr>
      <vt:lpstr>A.BOULEGROUNE</vt:lpstr>
      <vt:lpstr>A.LABED</vt:lpstr>
      <vt:lpstr>A.LAKROUNE</vt:lpstr>
      <vt:lpstr>A.M.BENMACHICHE</vt:lpstr>
      <vt:lpstr>A.MOUMMI</vt:lpstr>
      <vt:lpstr>A.Saadoune</vt:lpstr>
      <vt:lpstr>AAA</vt:lpstr>
      <vt:lpstr>ABR_Enseignants</vt:lpstr>
      <vt:lpstr>Aff_Ped</vt:lpstr>
      <vt:lpstr>B.GUERIRA</vt:lpstr>
      <vt:lpstr>B.NINE</vt:lpstr>
      <vt:lpstr>C.DERFOUF</vt:lpstr>
      <vt:lpstr>C.MAHBOUB</vt:lpstr>
      <vt:lpstr>Chadli</vt:lpstr>
      <vt:lpstr>Charge_S1</vt:lpstr>
      <vt:lpstr>Charge_S2</vt:lpstr>
      <vt:lpstr>Compteur</vt:lpstr>
      <vt:lpstr>D.MOHAMDI</vt:lpstr>
      <vt:lpstr>Affectation_S1!Extraire</vt:lpstr>
      <vt:lpstr>F.CHABANE</vt:lpstr>
      <vt:lpstr>F.CHOUIA</vt:lpstr>
      <vt:lpstr>F.Z.LEMMADI</vt:lpstr>
      <vt:lpstr>Global</vt:lpstr>
      <vt:lpstr>H.BENTRAH</vt:lpstr>
      <vt:lpstr>H.DJEMAI</vt:lpstr>
      <vt:lpstr>Impression_Affectation</vt:lpstr>
      <vt:lpstr>Jeudi_1AM</vt:lpstr>
      <vt:lpstr>Jeudi_1PM</vt:lpstr>
      <vt:lpstr>Jeudi_2AM</vt:lpstr>
      <vt:lpstr>Jeudi_2PM</vt:lpstr>
      <vt:lpstr>K.AOUES</vt:lpstr>
      <vt:lpstr>K.KERBAB</vt:lpstr>
      <vt:lpstr>K.MEFTAH</vt:lpstr>
      <vt:lpstr>K.OUANNES</vt:lpstr>
      <vt:lpstr>L.BACI</vt:lpstr>
      <vt:lpstr>L.SEDIRA</vt:lpstr>
      <vt:lpstr>Lundi_AM</vt:lpstr>
      <vt:lpstr>Lundi_PM</vt:lpstr>
      <vt:lpstr>M.ATHMANI</vt:lpstr>
      <vt:lpstr>M.BENMACHICHE</vt:lpstr>
      <vt:lpstr>M.DJELLAB</vt:lpstr>
      <vt:lpstr>M.HECINI</vt:lpstr>
      <vt:lpstr>M.N.AMRANE</vt:lpstr>
      <vt:lpstr>M.S.CHEBBAH</vt:lpstr>
      <vt:lpstr>M.ZELLOUF</vt:lpstr>
      <vt:lpstr>M.ZIDANI</vt:lpstr>
      <vt:lpstr>Mardi_AM</vt:lpstr>
      <vt:lpstr>Mardi_PM</vt:lpstr>
      <vt:lpstr>Mercredi_AM</vt:lpstr>
      <vt:lpstr>Mercredi_PM</vt:lpstr>
      <vt:lpstr>N.BELGHAR</vt:lpstr>
      <vt:lpstr>N.BOULTIF</vt:lpstr>
      <vt:lpstr>N.CHOUCHANE</vt:lpstr>
      <vt:lpstr>N.Djaalal</vt:lpstr>
      <vt:lpstr>N.DRIAS</vt:lpstr>
      <vt:lpstr>N.MOUMMI</vt:lpstr>
      <vt:lpstr>N.TARFA</vt:lpstr>
      <vt:lpstr>R.ATHMANI</vt:lpstr>
      <vt:lpstr>S.BENSAADA</vt:lpstr>
      <vt:lpstr>S.MESSAOUDI</vt:lpstr>
      <vt:lpstr>S_01</vt:lpstr>
      <vt:lpstr>S1_M1CM</vt:lpstr>
      <vt:lpstr>S1_M1ENRG</vt:lpstr>
      <vt:lpstr>S1_M1MET</vt:lpstr>
      <vt:lpstr>S2_M1CM</vt:lpstr>
      <vt:lpstr>S2_M1ENRG</vt:lpstr>
      <vt:lpstr>S2_M1MET</vt:lpstr>
      <vt:lpstr>Affectation_S2!S3_M2CM</vt:lpstr>
      <vt:lpstr>S3_M2CM</vt:lpstr>
      <vt:lpstr>Affectation_S2!S3_M2ENRG</vt:lpstr>
      <vt:lpstr>S3_M2ENRG</vt:lpstr>
      <vt:lpstr>S3_M2MET</vt:lpstr>
      <vt:lpstr>S5_L3CM</vt:lpstr>
      <vt:lpstr>S5_L3ENRG</vt:lpstr>
      <vt:lpstr>S5_L3MET</vt:lpstr>
      <vt:lpstr>S6_L3CM</vt:lpstr>
      <vt:lpstr>S6_L3ENRG</vt:lpstr>
      <vt:lpstr>S6_L3MET</vt:lpstr>
      <vt:lpstr>Samedi_1AM</vt:lpstr>
      <vt:lpstr>Samedi_1PM</vt:lpstr>
      <vt:lpstr>Samedi_2AM</vt:lpstr>
      <vt:lpstr>Samedi_2PM</vt:lpstr>
      <vt:lpstr>Semestre_002</vt:lpstr>
      <vt:lpstr>Semestre_02</vt:lpstr>
      <vt:lpstr>Semestre_1</vt:lpstr>
      <vt:lpstr>Semestre_2</vt:lpstr>
      <vt:lpstr>T.DJOUDI</vt:lpstr>
      <vt:lpstr>T.MASRI</vt:lpstr>
      <vt:lpstr>Tableau_Affectation_S1</vt:lpstr>
      <vt:lpstr>Tableau_affectation_S2</vt:lpstr>
      <vt:lpstr>Y.DJEBLOUN</vt:lpstr>
      <vt:lpstr>Z.ALMI</vt:lpstr>
      <vt:lpstr>Z.BOUMERZOUG</vt:lpstr>
      <vt:lpstr>Caharge_Pédagogique!Zone_d_impression</vt:lpstr>
      <vt:lpstr>'Emploi du temps_enseignants'!Zone_d_impression</vt:lpstr>
      <vt:lpstr>'L3CM'!Zone_d_impression</vt:lpstr>
      <vt:lpstr>'L3ENRG'!Zone_d_impression</vt:lpstr>
      <vt:lpstr>'L3MET'!Zone_d_impression</vt:lpstr>
      <vt:lpstr>M1CM!Zone_d_impression</vt:lpstr>
      <vt:lpstr>M1ENRG!Zone_d_impression</vt:lpstr>
      <vt:lpstr>M1MET!Zone_d_impression</vt:lpstr>
      <vt:lpstr>M2CM!Zone_d_impression</vt:lpstr>
      <vt:lpstr>M2ENRG!Zone_d_impression</vt:lpstr>
      <vt:lpstr>M2MET!Zone_d_impression</vt:lpstr>
      <vt:lpstr>Surveillance_Enseignant!Zone_d_impression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IMS-06</dc:creator>
  <cp:lastModifiedBy>DGM-S8-14</cp:lastModifiedBy>
  <cp:lastPrinted>2019-12-18T08:55:50Z</cp:lastPrinted>
  <dcterms:created xsi:type="dcterms:W3CDTF">2019-02-28T16:34:52Z</dcterms:created>
  <dcterms:modified xsi:type="dcterms:W3CDTF">2019-12-18T13:06:33Z</dcterms:modified>
</cp:coreProperties>
</file>